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35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5725"/>
</workbook>
</file>

<file path=xl/calcChain.xml><?xml version="1.0" encoding="utf-8"?>
<calcChain xmlns="http://schemas.openxmlformats.org/spreadsheetml/2006/main">
  <c r="H26" i="1"/>
  <c r="H25"/>
  <c r="H24"/>
  <c r="H21"/>
  <c r="H20"/>
  <c r="H19"/>
  <c r="H16"/>
  <c r="H15"/>
  <c r="H14"/>
  <c r="AJ42" l="1"/>
  <c r="AH42"/>
  <c r="AF40"/>
  <c r="Z14"/>
  <c r="AA14"/>
  <c r="AB14"/>
  <c r="AC14"/>
  <c r="AD14"/>
  <c r="AE14"/>
  <c r="AF14"/>
  <c r="AG14"/>
  <c r="AH14"/>
  <c r="AC40"/>
  <c r="AC42" s="1"/>
  <c r="AD40"/>
  <c r="AD42" s="1"/>
  <c r="AE40"/>
  <c r="AE42" s="1"/>
  <c r="AF42"/>
  <c r="AC34"/>
  <c r="AA34" s="1"/>
  <c r="AI14"/>
  <c r="AK14"/>
  <c r="AJ14"/>
  <c r="Z34" l="1"/>
  <c r="Z38" s="1"/>
  <c r="F9"/>
  <c r="AB34" l="1"/>
  <c r="AA38" s="1"/>
  <c r="A34" s="1"/>
  <c r="Y26" l="1"/>
  <c r="I26" s="1"/>
  <c r="Y25"/>
  <c r="I25" s="1"/>
  <c r="Y24"/>
  <c r="I24" s="1"/>
  <c r="Y21"/>
  <c r="I21" s="1"/>
  <c r="Y20"/>
  <c r="I20" s="1"/>
  <c r="Y19"/>
  <c r="I19" s="1"/>
  <c r="Y16"/>
  <c r="I16" s="1"/>
  <c r="Y15"/>
  <c r="I15" s="1"/>
  <c r="I27" l="1"/>
  <c r="I22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Y14"/>
  <c r="I14" s="1"/>
  <c r="I17" s="1"/>
  <c r="J16" l="1"/>
  <c r="J20"/>
  <c r="J15"/>
  <c r="J25"/>
  <c r="A32"/>
  <c r="B34"/>
  <c r="C34" s="1"/>
  <c r="J21"/>
  <c r="J26"/>
  <c r="J14"/>
  <c r="J24"/>
  <c r="J19"/>
  <c r="J17" l="1"/>
  <c r="J27"/>
  <c r="J22"/>
  <c r="B36"/>
  <c r="C36" s="1"/>
  <c r="B35"/>
  <c r="C35" s="1"/>
  <c r="B37" l="1"/>
  <c r="C37" s="1"/>
  <c r="B38" l="1"/>
  <c r="C38" s="1"/>
  <c r="B39" l="1"/>
  <c r="C39" s="1"/>
  <c r="B40" l="1"/>
  <c r="C40" s="1"/>
  <c r="B41" l="1"/>
  <c r="C41" s="1"/>
  <c r="B42" l="1"/>
  <c r="C42" s="1"/>
  <c r="B43" l="1"/>
  <c r="C43" s="1"/>
  <c r="B44" l="1"/>
  <c r="C44" s="1"/>
  <c r="B45" l="1"/>
  <c r="C45" s="1"/>
  <c r="B46" l="1"/>
  <c r="C46" s="1"/>
  <c r="B47" l="1"/>
  <c r="C47" s="1"/>
  <c r="B48" l="1"/>
  <c r="C48" s="1"/>
  <c r="B49" l="1"/>
  <c r="C49" s="1"/>
  <c r="B50" l="1"/>
  <c r="C50" s="1"/>
  <c r="B51" l="1"/>
  <c r="C51" s="1"/>
  <c r="D34" l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B52"/>
  <c r="C52" s="1"/>
  <c r="B53" l="1"/>
  <c r="C53" s="1"/>
  <c r="E34" l="1"/>
  <c r="F34" s="1"/>
  <c r="E35" l="1"/>
  <c r="F35" s="1"/>
  <c r="E36" l="1"/>
  <c r="F36" s="1"/>
  <c r="E37" l="1"/>
  <c r="F37" s="1"/>
  <c r="E38" l="1"/>
  <c r="F38" s="1"/>
  <c r="E39" l="1"/>
  <c r="F39" s="1"/>
  <c r="E40" l="1"/>
  <c r="F40" s="1"/>
  <c r="E41" l="1"/>
  <c r="F41" s="1"/>
  <c r="E42" l="1"/>
  <c r="F42" s="1"/>
  <c r="E43" l="1"/>
  <c r="F43" s="1"/>
  <c r="E44" l="1"/>
  <c r="F44" s="1"/>
  <c r="E45" l="1"/>
  <c r="F45" s="1"/>
  <c r="E46" l="1"/>
  <c r="F46" s="1"/>
  <c r="E47" l="1"/>
  <c r="F47" s="1"/>
  <c r="E48" l="1"/>
  <c r="F48" s="1"/>
  <c r="E49" l="1"/>
  <c r="F49" s="1"/>
  <c r="E50" l="1"/>
  <c r="F50" s="1"/>
  <c r="E51" l="1"/>
  <c r="F51" s="1"/>
  <c r="E52" l="1"/>
  <c r="F52" s="1"/>
  <c r="G34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E53" l="1"/>
  <c r="F53" s="1"/>
  <c r="H34" l="1"/>
  <c r="I34" s="1"/>
  <c r="H35" l="1"/>
  <c r="I35" s="1"/>
  <c r="H36" l="1"/>
  <c r="I36" s="1"/>
  <c r="H37" l="1"/>
  <c r="I37" s="1"/>
  <c r="H38" l="1"/>
  <c r="I38" s="1"/>
  <c r="H39" l="1"/>
  <c r="I39" s="1"/>
  <c r="H40" l="1"/>
  <c r="I40" s="1"/>
  <c r="H41" l="1"/>
  <c r="I41" s="1"/>
  <c r="H42" l="1"/>
  <c r="I42" s="1"/>
  <c r="H43" l="1"/>
  <c r="I43" s="1"/>
  <c r="H44" l="1"/>
  <c r="I44" s="1"/>
  <c r="H45" l="1"/>
  <c r="I45" s="1"/>
  <c r="H46" l="1"/>
  <c r="I46" s="1"/>
  <c r="H47" l="1"/>
  <c r="I47" s="1"/>
  <c r="H48" l="1"/>
  <c r="I48" s="1"/>
  <c r="H49" l="1"/>
  <c r="I49" s="1"/>
  <c r="H50" l="1"/>
  <c r="I50" s="1"/>
  <c r="H51" l="1"/>
  <c r="I51" s="1"/>
  <c r="H53" l="1"/>
  <c r="I53" s="1"/>
  <c r="H52"/>
  <c r="I52" s="1"/>
</calcChain>
</file>

<file path=xl/sharedStrings.xml><?xml version="1.0" encoding="utf-8"?>
<sst xmlns="http://schemas.openxmlformats.org/spreadsheetml/2006/main" count="80" uniqueCount="64">
  <si>
    <t>Resident Engineer:</t>
  </si>
  <si>
    <t>MATERIALS TESTING LABORATORY</t>
  </si>
  <si>
    <t>WYOMING DEPARTMENT OF TRANSPORTATION</t>
  </si>
  <si>
    <t>Tested By:</t>
  </si>
  <si>
    <t>Project Number:</t>
  </si>
  <si>
    <t>MACROTEXTURE REPORT</t>
  </si>
  <si>
    <t>Date
of Test</t>
  </si>
  <si>
    <t>Macro
texture
Depth</t>
  </si>
  <si>
    <t>Contractor:</t>
  </si>
  <si>
    <t>Milled Pavement</t>
  </si>
  <si>
    <t>Chip Sealing</t>
  </si>
  <si>
    <t>100 mL</t>
  </si>
  <si>
    <t>200 mL</t>
  </si>
  <si>
    <t>½ inch</t>
  </si>
  <si>
    <t>⅜ inch</t>
  </si>
  <si>
    <t>Aggregate Size (nominal maximum)</t>
  </si>
  <si>
    <t>Percent
Embedment
Depth</t>
  </si>
  <si>
    <t>Macro
texture Depth                  (inch)</t>
  </si>
  <si>
    <t>Diameter
D1
(inch)</t>
  </si>
  <si>
    <t>Diameter
D2
(inch)</t>
  </si>
  <si>
    <t>Diameter
D3
(inch)</t>
  </si>
  <si>
    <t>Diameter
D4
(inch)</t>
  </si>
  <si>
    <t>Diameter
Avg
(inch)</t>
  </si>
  <si>
    <t>Test
#</t>
  </si>
  <si>
    <t>Average
Diameter
(inch)</t>
  </si>
  <si>
    <t>Average
Diameter
NOT calc'd?</t>
  </si>
  <si>
    <t>Surfacing
Type
NOT enter'd?</t>
  </si>
  <si>
    <t>Too many
Surfacing
Types enter'd?</t>
  </si>
  <si>
    <t>Sample
Size
NOT enter'd?</t>
  </si>
  <si>
    <t>Too many
Sample
Sizes enter'd?</t>
  </si>
  <si>
    <t>Aggregate
Size
NOT enter'd?</t>
  </si>
  <si>
    <t>Too many
Aggregate
Sizes enter'd?</t>
  </si>
  <si>
    <t>Chip Sealing
Surfacing
Type enter'd?</t>
  </si>
  <si>
    <t>100 mL
Sample
Size enter'd?</t>
  </si>
  <si>
    <t>200 mL
Sample
Size enter'd?</t>
  </si>
  <si>
    <t>3/8 inch
Aggregate
Size enter'd?</t>
  </si>
  <si>
    <t>1/2 inch
Aggregate
Size enter'd?</t>
  </si>
  <si>
    <t>Mill'd Pvmt
Surfacing
Type enter'd?</t>
  </si>
  <si>
    <t>LOGIC TABLE (for Macrotexture Depth, Percent Embedment Depth, and Cross Reference Table)</t>
  </si>
  <si>
    <t>Midpoint of
Max and Min
Diameters</t>
  </si>
  <si>
    <t>Range of
Diameters
Entered</t>
  </si>
  <si>
    <t>Table Diameter, Default Min.</t>
  </si>
  <si>
    <t>100 mL Sampl</t>
  </si>
  <si>
    <t>200 mL Sampl</t>
  </si>
  <si>
    <t>Number of
Diameters
Entered</t>
  </si>
  <si>
    <t>3/8 inch aggregate</t>
  </si>
  <si>
    <t>1/2 inch aggregate</t>
  </si>
  <si>
    <r>
      <t xml:space="preserve">Adjusted &amp; Rounded to avoid </t>
    </r>
    <r>
      <rPr>
        <sz val="12"/>
        <color rgb="FFFF0000"/>
        <rFont val="Times New Roman"/>
        <family val="1"/>
      </rPr>
      <t>negative</t>
    </r>
    <r>
      <rPr>
        <sz val="12"/>
        <color theme="1"/>
        <rFont val="Times New Roman"/>
        <family val="1"/>
      </rPr>
      <t xml:space="preserve"> embedment percentage</t>
    </r>
  </si>
  <si>
    <t>100 mL Sample</t>
  </si>
  <si>
    <t>200 mL Sample</t>
  </si>
  <si>
    <r>
      <t xml:space="preserve">Cross Reference Table, </t>
    </r>
    <r>
      <rPr>
        <b/>
        <u/>
        <sz val="12"/>
        <color rgb="FFFF0000"/>
        <rFont val="Times New Roman"/>
        <family val="1"/>
      </rPr>
      <t>MINIMUM</t>
    </r>
    <r>
      <rPr>
        <b/>
        <sz val="12"/>
        <color theme="1"/>
        <rFont val="Times New Roman"/>
        <family val="1"/>
      </rPr>
      <t xml:space="preserve"> Diameters</t>
    </r>
  </si>
  <si>
    <r>
      <t xml:space="preserve">Table
</t>
    </r>
    <r>
      <rPr>
        <b/>
        <u/>
        <sz val="12"/>
        <color rgb="FFFF0000"/>
        <rFont val="Times New Roman"/>
        <family val="1"/>
      </rPr>
      <t>MINIMUM</t>
    </r>
    <r>
      <rPr>
        <sz val="12"/>
        <color theme="1"/>
        <rFont val="Times New Roman"/>
        <family val="1"/>
      </rPr>
      <t xml:space="preserve">
Diameter</t>
    </r>
  </si>
  <si>
    <r>
      <rPr>
        <b/>
        <u/>
        <sz val="12"/>
        <color theme="1"/>
        <rFont val="Times New Roman"/>
        <family val="1"/>
      </rPr>
      <t xml:space="preserve">ABSOLUTE </t>
    </r>
    <r>
      <rPr>
        <b/>
        <u/>
        <sz val="12"/>
        <color rgb="FFFF0000"/>
        <rFont val="Times New Roman"/>
        <family val="1"/>
      </rPr>
      <t>MAXIMUM</t>
    </r>
    <r>
      <rPr>
        <sz val="12"/>
        <color theme="1"/>
        <rFont val="Times New Roman"/>
        <family val="1"/>
      </rPr>
      <t xml:space="preserve"> Patch Diameters, inch
(based on single layer of specification-size particles of
0.25 mm or 0.00984252 inch dimension which
pass thru #60 sieve and retained on #80 sieve
per ASTM E965, Subsection 6.1.1)</t>
    </r>
  </si>
  <si>
    <t>Test Sample Size</t>
  </si>
  <si>
    <t>CROSS REFERENCE TABLE INFORMATION</t>
  </si>
  <si>
    <t>Test Sample
Max Diameter
Value Entered</t>
  </si>
  <si>
    <t>Test Sample
Min Diameter
Value Entered</t>
  </si>
  <si>
    <t>Date:</t>
  </si>
  <si>
    <t xml:space="preserve">Sub-Test Average = </t>
  </si>
  <si>
    <t>Town:</t>
  </si>
  <si>
    <t>Remarks:</t>
  </si>
  <si>
    <t>Project Name:</t>
  </si>
  <si>
    <t>Checked By:</t>
  </si>
  <si>
    <t>Station or RM, Offset, Lane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</si>
</sst>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mm/dd/yy;@"/>
    <numFmt numFmtId="167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omic Sans MS"/>
      <family val="4"/>
    </font>
    <font>
      <sz val="10"/>
      <color rgb="FFFF0000"/>
      <name val="Comic Sans MS"/>
      <family val="4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Comic Sans MS"/>
      <family val="4"/>
    </font>
    <font>
      <sz val="12"/>
      <name val="Times New Roman"/>
      <family val="1"/>
    </font>
    <font>
      <b/>
      <sz val="10"/>
      <color theme="1"/>
      <name val="Arial"/>
      <family val="2"/>
    </font>
    <font>
      <b/>
      <u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FF0000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7" fillId="0" borderId="0" xfId="0" applyFont="1" applyAlignment="1"/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0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/>
    <xf numFmtId="0" fontId="0" fillId="0" borderId="0" xfId="0" applyBorder="1"/>
    <xf numFmtId="0" fontId="7" fillId="0" borderId="0" xfId="0" quotePrefix="1" applyFont="1" applyAlignment="1"/>
    <xf numFmtId="164" fontId="13" fillId="0" borderId="0" xfId="0" quotePrefix="1" applyNumberFormat="1" applyFont="1" applyBorder="1" applyAlignment="1">
      <alignment horizontal="center" vertical="center"/>
    </xf>
    <xf numFmtId="165" fontId="4" fillId="0" borderId="0" xfId="0" quotePrefix="1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65" fontId="4" fillId="0" borderId="0" xfId="0" quotePrefix="1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164" fontId="7" fillId="0" borderId="0" xfId="0" quotePrefix="1" applyNumberFormat="1" applyFont="1" applyBorder="1" applyAlignment="1">
      <alignment horizontal="left" vertical="center"/>
    </xf>
    <xf numFmtId="0" fontId="7" fillId="0" borderId="0" xfId="0" quotePrefix="1" applyFont="1" applyBorder="1" applyAlignment="1"/>
    <xf numFmtId="0" fontId="7" fillId="0" borderId="0" xfId="0" applyFont="1" applyBorder="1" applyAlignment="1"/>
    <xf numFmtId="164" fontId="7" fillId="0" borderId="0" xfId="0" applyNumberFormat="1" applyFont="1" applyBorder="1" applyAlignment="1"/>
    <xf numFmtId="165" fontId="2" fillId="0" borderId="0" xfId="0" applyNumberFormat="1" applyFont="1"/>
    <xf numFmtId="165" fontId="7" fillId="0" borderId="0" xfId="0" applyNumberFormat="1" applyFont="1" applyBorder="1" applyAlignment="1"/>
    <xf numFmtId="164" fontId="13" fillId="0" borderId="0" xfId="0" quotePrefix="1" applyNumberFormat="1" applyFont="1" applyBorder="1" applyAlignment="1">
      <alignment vertical="center" wrapText="1"/>
    </xf>
    <xf numFmtId="164" fontId="12" fillId="0" borderId="0" xfId="0" applyNumberFormat="1" applyFont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2" fontId="4" fillId="0" borderId="2" xfId="0" applyNumberFormat="1" applyFont="1" applyBorder="1" applyAlignment="1" applyProtection="1">
      <alignment horizontal="center" vertical="center"/>
      <protection hidden="1"/>
    </xf>
    <xf numFmtId="165" fontId="4" fillId="0" borderId="2" xfId="0" quotePrefix="1" applyNumberFormat="1" applyFont="1" applyBorder="1" applyAlignment="1" applyProtection="1">
      <alignment horizontal="center" vertical="center"/>
      <protection hidden="1"/>
    </xf>
    <xf numFmtId="1" fontId="4" fillId="0" borderId="2" xfId="0" quotePrefix="1" applyNumberFormat="1" applyFont="1" applyBorder="1" applyAlignment="1" applyProtection="1">
      <alignment horizontal="center" vertical="center"/>
      <protection hidden="1"/>
    </xf>
    <xf numFmtId="165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4" fontId="7" fillId="0" borderId="2" xfId="0" quotePrefix="1" applyNumberFormat="1" applyFont="1" applyBorder="1" applyAlignment="1" applyProtection="1">
      <alignment horizontal="center" vertical="center"/>
      <protection hidden="1"/>
    </xf>
    <xf numFmtId="165" fontId="7" fillId="0" borderId="4" xfId="0" quotePrefix="1" applyNumberFormat="1" applyFont="1" applyBorder="1" applyAlignment="1" applyProtection="1">
      <alignment horizontal="center" vertical="center"/>
      <protection hidden="1"/>
    </xf>
    <xf numFmtId="1" fontId="7" fillId="0" borderId="2" xfId="0" quotePrefix="1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6" fontId="9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5" fontId="4" fillId="0" borderId="0" xfId="0" quotePrefix="1" applyNumberFormat="1" applyFont="1" applyBorder="1" applyAlignment="1" applyProtection="1">
      <alignment horizontal="left" vertical="center"/>
      <protection hidden="1"/>
    </xf>
    <xf numFmtId="1" fontId="4" fillId="0" borderId="0" xfId="0" quotePrefix="1" applyNumberFormat="1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quotePrefix="1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164" fontId="13" fillId="0" borderId="3" xfId="0" quotePrefix="1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164" fontId="16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7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9" xfId="0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65" fontId="13" fillId="0" borderId="3" xfId="0" quotePrefix="1" applyNumberFormat="1" applyFont="1" applyBorder="1" applyAlignment="1" applyProtection="1">
      <alignment horizontal="center" vertical="center"/>
      <protection hidden="1"/>
    </xf>
    <xf numFmtId="0" fontId="13" fillId="0" borderId="0" xfId="0" quotePrefix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0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165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3" xfId="0" applyNumberFormat="1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center" vertical="center"/>
      <protection hidden="1"/>
    </xf>
    <xf numFmtId="165" fontId="13" fillId="0" borderId="11" xfId="0" applyNumberFormat="1" applyFont="1" applyBorder="1" applyAlignment="1" applyProtection="1">
      <alignment horizontal="center" vertical="center"/>
      <protection hidden="1"/>
    </xf>
    <xf numFmtId="165" fontId="13" fillId="0" borderId="12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" fillId="0" borderId="11" xfId="0" quotePrefix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13" xfId="0" quotePrefix="1" applyFont="1" applyBorder="1" applyAlignment="1" applyProtection="1">
      <alignment horizontal="center" vertical="center"/>
      <protection hidden="1"/>
    </xf>
    <xf numFmtId="0" fontId="15" fillId="0" borderId="12" xfId="0" quotePrefix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165" fontId="2" fillId="0" borderId="16" xfId="0" applyNumberFormat="1" applyFont="1" applyBorder="1" applyAlignment="1" applyProtection="1">
      <alignment horizontal="center" vertical="center" wrapText="1"/>
      <protection hidden="1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165" fontId="2" fillId="0" borderId="18" xfId="0" applyNumberFormat="1" applyFont="1" applyBorder="1" applyAlignment="1" applyProtection="1">
      <alignment horizontal="center" vertical="center" wrapText="1"/>
      <protection hidden="1"/>
    </xf>
    <xf numFmtId="165" fontId="2" fillId="0" borderId="6" xfId="0" applyNumberFormat="1" applyFont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Border="1" applyAlignment="1" applyProtection="1">
      <alignment horizontal="center" vertical="center" wrapText="1"/>
      <protection hidden="1"/>
    </xf>
    <xf numFmtId="165" fontId="2" fillId="0" borderId="7" xfId="0" applyNumberFormat="1" applyFont="1" applyBorder="1" applyAlignment="1" applyProtection="1">
      <alignment horizontal="center" vertical="center" wrapText="1"/>
      <protection hidden="1"/>
    </xf>
    <xf numFmtId="165" fontId="2" fillId="0" borderId="19" xfId="0" applyNumberFormat="1" applyFont="1" applyBorder="1" applyAlignment="1" applyProtection="1">
      <alignment horizontal="center" vertical="center" wrapText="1"/>
      <protection hidden="1"/>
    </xf>
    <xf numFmtId="165" fontId="2" fillId="0" borderId="8" xfId="0" applyNumberFormat="1" applyFont="1" applyBorder="1" applyAlignment="1" applyProtection="1">
      <alignment horizontal="center" vertical="center" wrapText="1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166" fontId="3" fillId="0" borderId="20" xfId="0" applyNumberFormat="1" applyFont="1" applyBorder="1" applyAlignment="1" applyProtection="1">
      <alignment horizontal="center" vertical="center"/>
      <protection locked="0"/>
    </xf>
    <xf numFmtId="166" fontId="3" fillId="0" borderId="21" xfId="0" applyNumberFormat="1" applyFont="1" applyBorder="1" applyAlignment="1" applyProtection="1">
      <alignment horizontal="center" vertical="center"/>
      <protection locked="0"/>
    </xf>
    <xf numFmtId="166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14" fillId="0" borderId="0" xfId="0" applyFont="1" applyAlignment="1">
      <alignment horizontal="center" vertical="center" wrapText="1"/>
    </xf>
    <xf numFmtId="14" fontId="3" fillId="0" borderId="5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0</xdr:row>
      <xdr:rowOff>47625</xdr:rowOff>
    </xdr:from>
    <xdr:to>
      <xdr:col>9</xdr:col>
      <xdr:colOff>581025</xdr:colOff>
      <xdr:row>3</xdr:row>
      <xdr:rowOff>0</xdr:rowOff>
    </xdr:to>
    <xdr:sp macro="" textlink="">
      <xdr:nvSpPr>
        <xdr:cNvPr id="2" name="TextBox 1"/>
        <xdr:cNvSpPr txBox="1"/>
      </xdr:nvSpPr>
      <xdr:spPr>
        <a:xfrm>
          <a:off x="5819775" y="47625"/>
          <a:ext cx="85725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000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1000" baseline="0">
              <a:latin typeface="Times New Roman" pitchFamily="18" charset="0"/>
              <a:cs typeface="Times New Roman" pitchFamily="18" charset="0"/>
            </a:rPr>
            <a:t> T-211</a:t>
          </a:r>
        </a:p>
        <a:p>
          <a:pPr algn="r"/>
          <a:r>
            <a:rPr lang="en-US" sz="1000" baseline="0">
              <a:latin typeface="Times New Roman" pitchFamily="18" charset="0"/>
              <a:cs typeface="Times New Roman" pitchFamily="18" charset="0"/>
            </a:rPr>
            <a:t>Rev. (10-17)</a:t>
          </a:r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85725</xdr:rowOff>
    </xdr:from>
    <xdr:to>
      <xdr:col>1</xdr:col>
      <xdr:colOff>285750</xdr:colOff>
      <xdr:row>3</xdr:row>
      <xdr:rowOff>114301</xdr:rowOff>
    </xdr:to>
    <xdr:pic>
      <xdr:nvPicPr>
        <xdr:cNvPr id="3" name="Picture 2" descr="Wydot.bmp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>
        <a:xfrm>
          <a:off x="152400" y="85725"/>
          <a:ext cx="742950" cy="7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8"/>
  <sheetViews>
    <sheetView showGridLines="0" tabSelected="1" workbookViewId="0">
      <selection activeCell="C5" sqref="C5:E5"/>
    </sheetView>
  </sheetViews>
  <sheetFormatPr defaultRowHeight="15"/>
  <cols>
    <col min="2" max="2" width="10.140625" bestFit="1" customWidth="1"/>
    <col min="3" max="3" width="10.7109375" customWidth="1"/>
    <col min="6" max="6" width="10.7109375" customWidth="1"/>
    <col min="9" max="10" width="10.7109375" customWidth="1"/>
    <col min="23" max="23" width="0" hidden="1" customWidth="1"/>
    <col min="24" max="24" width="9.140625" hidden="1" customWidth="1"/>
    <col min="25" max="25" width="12.7109375" hidden="1" customWidth="1"/>
    <col min="26" max="32" width="13.7109375" hidden="1" customWidth="1"/>
    <col min="33" max="33" width="12.7109375" hidden="1" customWidth="1"/>
    <col min="34" max="34" width="13.7109375" hidden="1" customWidth="1"/>
    <col min="35" max="37" width="12.7109375" hidden="1" customWidth="1"/>
    <col min="38" max="39" width="15.7109375" hidden="1" customWidth="1"/>
    <col min="40" max="40" width="15.7109375" customWidth="1"/>
  </cols>
  <sheetData>
    <row r="1" spans="1:40" ht="18.75" customHeight="1">
      <c r="A1" s="139" t="s">
        <v>2</v>
      </c>
      <c r="B1" s="139"/>
      <c r="C1" s="139"/>
      <c r="D1" s="139"/>
      <c r="E1" s="139"/>
      <c r="F1" s="139"/>
      <c r="G1" s="139"/>
      <c r="H1" s="139"/>
      <c r="I1" s="139"/>
      <c r="J1" s="139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40" s="1" customFormat="1" ht="18.75" customHeigh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X2" s="54"/>
      <c r="Y2" s="55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40" s="1" customFormat="1" ht="18.75" customHeight="1">
      <c r="A3" s="139" t="s">
        <v>5</v>
      </c>
      <c r="B3" s="141"/>
      <c r="C3" s="141"/>
      <c r="D3" s="141"/>
      <c r="E3" s="141"/>
      <c r="F3" s="141"/>
      <c r="G3" s="141"/>
      <c r="H3" s="141"/>
      <c r="I3" s="141"/>
      <c r="J3" s="141"/>
      <c r="X3" s="54"/>
      <c r="Y3" s="56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0" s="1" customFormat="1" ht="15.75">
      <c r="A4" s="49"/>
      <c r="B4" s="49"/>
      <c r="C4" s="49"/>
      <c r="D4" s="49"/>
      <c r="E4" s="49"/>
      <c r="F4" s="49"/>
      <c r="G4" s="93"/>
      <c r="H4" s="144"/>
      <c r="I4" s="144"/>
      <c r="J4" s="14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40" s="1" customFormat="1" ht="16.5">
      <c r="A5" s="140" t="s">
        <v>4</v>
      </c>
      <c r="B5" s="140"/>
      <c r="C5" s="142"/>
      <c r="D5" s="142"/>
      <c r="E5" s="142"/>
      <c r="F5" s="140" t="s">
        <v>61</v>
      </c>
      <c r="G5" s="140"/>
      <c r="H5" s="142"/>
      <c r="I5" s="142"/>
      <c r="J5" s="142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40" s="1" customFormat="1" ht="16.5" customHeight="1">
      <c r="A6" s="140" t="s">
        <v>0</v>
      </c>
      <c r="B6" s="140"/>
      <c r="C6" s="142"/>
      <c r="D6" s="142"/>
      <c r="E6" s="142"/>
      <c r="F6" s="140" t="s">
        <v>59</v>
      </c>
      <c r="G6" s="140"/>
      <c r="H6" s="142"/>
      <c r="I6" s="142"/>
      <c r="J6" s="142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40" s="1" customFormat="1" ht="16.5">
      <c r="A7" s="140" t="s">
        <v>8</v>
      </c>
      <c r="B7" s="140"/>
      <c r="C7" s="142"/>
      <c r="D7" s="142"/>
      <c r="E7" s="142"/>
      <c r="F7" s="140" t="s">
        <v>3</v>
      </c>
      <c r="G7" s="140"/>
      <c r="H7" s="143"/>
      <c r="I7" s="142"/>
      <c r="J7" s="142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40" s="1" customFormat="1" ht="5.45" customHeight="1" thickBot="1">
      <c r="A8" s="46"/>
      <c r="B8" s="46"/>
      <c r="C8" s="43"/>
      <c r="D8" s="43"/>
      <c r="E8" s="43"/>
      <c r="F8" s="88"/>
      <c r="G8" s="88"/>
      <c r="H8" s="43"/>
      <c r="I8" s="43"/>
      <c r="J8" s="43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40" s="1" customFormat="1" ht="16.5" customHeight="1" thickBot="1">
      <c r="A9" s="46"/>
      <c r="B9" s="43"/>
      <c r="C9" s="87"/>
      <c r="D9" s="42" t="s">
        <v>9</v>
      </c>
      <c r="E9" s="43"/>
      <c r="F9" s="130" t="str">
        <f>IF(OR($AA$14="T",$AE$14="T",$AI$14="T"),"Select
Only
One !","")</f>
        <v/>
      </c>
      <c r="G9" s="43"/>
      <c r="H9" s="87"/>
      <c r="I9" s="42" t="s">
        <v>10</v>
      </c>
      <c r="J9" s="43"/>
      <c r="W9" s="145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40" s="1" customFormat="1" ht="16.5" customHeight="1" thickBot="1">
      <c r="A10" s="43"/>
      <c r="B10" s="129" t="s">
        <v>53</v>
      </c>
      <c r="C10" s="129"/>
      <c r="D10" s="129"/>
      <c r="E10" s="129"/>
      <c r="F10" s="130"/>
      <c r="G10" s="129" t="s">
        <v>15</v>
      </c>
      <c r="H10" s="129"/>
      <c r="I10" s="129"/>
      <c r="J10" s="129"/>
      <c r="W10" s="145"/>
      <c r="X10" s="54"/>
      <c r="Y10" s="101" t="s">
        <v>38</v>
      </c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54"/>
    </row>
    <row r="11" spans="1:40" s="1" customFormat="1" ht="16.5" customHeight="1" thickBot="1">
      <c r="A11" s="43"/>
      <c r="B11" s="87"/>
      <c r="C11" s="44" t="s">
        <v>11</v>
      </c>
      <c r="D11" s="87"/>
      <c r="E11" s="45" t="s">
        <v>12</v>
      </c>
      <c r="F11" s="130"/>
      <c r="G11" s="87"/>
      <c r="H11" s="44" t="s">
        <v>14</v>
      </c>
      <c r="I11" s="87"/>
      <c r="J11" s="45" t="s">
        <v>13</v>
      </c>
      <c r="W11" s="145"/>
      <c r="X11" s="54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54"/>
    </row>
    <row r="12" spans="1:40" s="1" customFormat="1" ht="5.45" customHeight="1" thickBot="1">
      <c r="A12" s="47"/>
      <c r="B12" s="47"/>
      <c r="C12" s="48"/>
      <c r="D12" s="48"/>
      <c r="E12" s="48"/>
      <c r="F12" s="47"/>
      <c r="G12" s="47"/>
      <c r="H12" s="48"/>
      <c r="I12" s="48"/>
      <c r="J12" s="48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40" s="1" customFormat="1" ht="51" customHeight="1" thickBot="1">
      <c r="A13" s="29" t="s">
        <v>23</v>
      </c>
      <c r="B13" s="29" t="s">
        <v>6</v>
      </c>
      <c r="C13" s="29" t="s">
        <v>63</v>
      </c>
      <c r="D13" s="89" t="s">
        <v>18</v>
      </c>
      <c r="E13" s="89" t="s">
        <v>19</v>
      </c>
      <c r="F13" s="89" t="s">
        <v>20</v>
      </c>
      <c r="G13" s="89" t="s">
        <v>21</v>
      </c>
      <c r="H13" s="30" t="s">
        <v>22</v>
      </c>
      <c r="I13" s="30" t="s">
        <v>7</v>
      </c>
      <c r="J13" s="30" t="s">
        <v>16</v>
      </c>
      <c r="X13" s="54"/>
      <c r="Y13" s="57" t="s">
        <v>25</v>
      </c>
      <c r="Z13" s="57" t="s">
        <v>26</v>
      </c>
      <c r="AA13" s="57" t="s">
        <v>27</v>
      </c>
      <c r="AB13" s="57" t="s">
        <v>37</v>
      </c>
      <c r="AC13" s="57" t="s">
        <v>32</v>
      </c>
      <c r="AD13" s="57" t="s">
        <v>28</v>
      </c>
      <c r="AE13" s="57" t="s">
        <v>29</v>
      </c>
      <c r="AF13" s="57" t="s">
        <v>33</v>
      </c>
      <c r="AG13" s="57" t="s">
        <v>34</v>
      </c>
      <c r="AH13" s="57" t="s">
        <v>30</v>
      </c>
      <c r="AI13" s="57" t="s">
        <v>31</v>
      </c>
      <c r="AJ13" s="57" t="s">
        <v>35</v>
      </c>
      <c r="AK13" s="57" t="s">
        <v>36</v>
      </c>
      <c r="AL13" s="58"/>
      <c r="AM13" s="10"/>
      <c r="AN13" s="10"/>
    </row>
    <row r="14" spans="1:40" s="1" customFormat="1" ht="16.5" thickBot="1">
      <c r="A14" s="6"/>
      <c r="B14" s="131"/>
      <c r="C14" s="134"/>
      <c r="D14" s="7"/>
      <c r="E14" s="8"/>
      <c r="F14" s="8"/>
      <c r="G14" s="8"/>
      <c r="H14" s="31" t="str">
        <f>IF(SUM(D14:G14)=0,"",AVERAGE(D14:G14))</f>
        <v/>
      </c>
      <c r="I14" s="32" t="str">
        <f>IF($Y14="T","",IF($Z$14="T","Surf Type?",IF($AA$14="T","Surf Type?",IF($AD$14="T","Sampl Size?",IF($AE$14="T","Sampl Size?",IF(OR($H14&lt;$A$34,AND($AF$14="T",$H14&gt;ROUND($AH$42,1)),AND($AG$14="T",$H14&gt;ROUND($AJ$42,1))),"Diameter?",IF($AF$14="T", ROUND((((4*100*1000)/(PI()*((ROUND($H14,1)*25.4)^2)))/25.4),3),ROUND((((4*200*1000)/(PI()*((ROUND($H14,1)*25.4)^2)))/25.4),3))))))))</f>
        <v/>
      </c>
      <c r="J14" s="33" t="str">
        <f>IF(OR($I14="",$Z$14="T",$AA$14="T",$AD$14="T",$AE$14="T",$H$14&lt;$A$34,AND($AF$14="T",$H$14&gt;ROUND($AH$42,1)),AND($AG$14="T",$H$14&gt;ROUND($AJ$42,1))),"",IF($AB$14="T","N/A",IF($AH$14="T","Agg Size?",IF($AI$14="T","Agg Size?",IF($AJ$14="T",ROUND((((0.375-$I14)/0.375)*100),0),ROUND((((0.5-$I14)/0.5)*100),0))))))</f>
        <v/>
      </c>
      <c r="N14" s="150"/>
      <c r="X14" s="54"/>
      <c r="Y14" s="59" t="str">
        <f>IF(H14="","T","F")</f>
        <v>T</v>
      </c>
      <c r="Z14" s="60" t="str">
        <f>IF(AND($C$9=0,$H$9=0),"T","F")</f>
        <v>T</v>
      </c>
      <c r="AA14" s="60" t="str">
        <f>IF(AND($C$9&lt;&gt;"",$H$9&lt;&gt;""),"T","F")</f>
        <v>F</v>
      </c>
      <c r="AB14" s="60" t="str">
        <f>IF($C$9&lt;&gt;"","T","F")</f>
        <v>F</v>
      </c>
      <c r="AC14" s="60" t="str">
        <f>IF($H$9&lt;&gt;"","T","F")</f>
        <v>F</v>
      </c>
      <c r="AD14" s="60" t="str">
        <f>IF(AND($B$11=0,$D$11=0),"T","F")</f>
        <v>T</v>
      </c>
      <c r="AE14" s="60" t="str">
        <f>IF(AND($B$11&lt;&gt;"",$D$11&lt;&gt;""),"T","F")</f>
        <v>F</v>
      </c>
      <c r="AF14" s="60" t="str">
        <f>IF($B$11&lt;&gt;"","T","F")</f>
        <v>F</v>
      </c>
      <c r="AG14" s="60" t="str">
        <f>IF($D$11&lt;&gt;"","T","F")</f>
        <v>F</v>
      </c>
      <c r="AH14" s="60" t="str">
        <f>IF(AND($G$11=0,$I$11=0),"T","F")</f>
        <v>T</v>
      </c>
      <c r="AI14" s="60" t="str">
        <f>IF(AND($G$11&lt;&gt;"",$I$11&lt;&gt;""),"T","F")</f>
        <v>F</v>
      </c>
      <c r="AJ14" s="60" t="str">
        <f>IF($G$11&lt;&gt;"","T","F")</f>
        <v>F</v>
      </c>
      <c r="AK14" s="60" t="str">
        <f>IF($I$11&lt;&gt;"","T","F")</f>
        <v>F</v>
      </c>
      <c r="AL14" s="54"/>
    </row>
    <row r="15" spans="1:40" s="1" customFormat="1" ht="16.5" thickBot="1">
      <c r="A15" s="6"/>
      <c r="B15" s="132"/>
      <c r="C15" s="135"/>
      <c r="D15" s="7"/>
      <c r="E15" s="8"/>
      <c r="F15" s="8"/>
      <c r="G15" s="8"/>
      <c r="H15" s="31" t="str">
        <f>IF(SUM(D15:G15)=0,"",AVERAGE(D15:G15))</f>
        <v/>
      </c>
      <c r="I15" s="32" t="str">
        <f t="shared" ref="I15:I16" si="0">IF($Y15="T","",IF($Z$14="T","Surf Type?",IF($AA$14="T","Surf Type?",IF($AD$14="T","Sampl Size?",IF($AE$14="T","Sampl Size?",IF(OR($H15&lt;$A$34,AND($AF$14="T",$H15&gt;ROUND($AH$42,1)),AND($AG$14="T",$H15&gt;ROUND($AJ$42,1))),"Diameter?",IF($AF$14="T", ROUND((((4*100*1000)/(PI()*((ROUND($H15,1)*25.4)^2)))/25.4),3),ROUND((((4*200*1000)/(PI()*((ROUND($H15,1)*25.4)^2)))/25.4),3))))))))</f>
        <v/>
      </c>
      <c r="J15" s="33" t="str">
        <f t="shared" ref="J15:J16" si="1">IF(OR($I15="",$Z$14="T",$AA$14="T",$AD$14="T",$AE$14="T",$H$14&lt;$A$34,AND($AF$14="T",$H$14&gt;ROUND($AH$42,1)),AND($AG$14="T",$H$14&gt;ROUND($AJ$42,1))),"",IF($AB$14="T","N/A",IF($AH$14="T","Agg Size?",IF($AI$14="T","Agg Size?",IF($AJ$14="T",ROUND((((0.375-$I15)/0.375)*100),0),ROUND((((0.5-$I15)/0.5)*100),0))))))</f>
        <v/>
      </c>
      <c r="X15" s="54"/>
      <c r="Y15" s="60" t="str">
        <f t="shared" ref="Y15:Y16" si="2">IF(H15="","T","F")</f>
        <v>T</v>
      </c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2"/>
      <c r="AL15" s="54"/>
    </row>
    <row r="16" spans="1:40" s="1" customFormat="1" ht="16.5" thickBot="1">
      <c r="A16" s="6"/>
      <c r="B16" s="133"/>
      <c r="C16" s="136"/>
      <c r="D16" s="7"/>
      <c r="E16" s="8"/>
      <c r="F16" s="8"/>
      <c r="G16" s="8"/>
      <c r="H16" s="31" t="str">
        <f>IF(SUM(D16:G16)=0,"",AVERAGE(D16:G16))</f>
        <v/>
      </c>
      <c r="I16" s="32" t="str">
        <f t="shared" si="0"/>
        <v/>
      </c>
      <c r="J16" s="33" t="str">
        <f t="shared" si="1"/>
        <v/>
      </c>
      <c r="X16" s="54"/>
      <c r="Y16" s="60" t="str">
        <f t="shared" si="2"/>
        <v>T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  <c r="AL16" s="54"/>
    </row>
    <row r="17" spans="1:38" s="1" customFormat="1" ht="15.75">
      <c r="A17" s="49"/>
      <c r="B17" s="50"/>
      <c r="C17" s="49"/>
      <c r="D17" s="49"/>
      <c r="E17" s="28"/>
      <c r="F17" s="28"/>
      <c r="G17" s="28"/>
      <c r="H17" s="92" t="s">
        <v>58</v>
      </c>
      <c r="I17" s="34" t="str">
        <f>IF(SUM(I14:I16)=0," ",ROUND(AVERAGE(I14:I16),3))</f>
        <v xml:space="preserve"> </v>
      </c>
      <c r="J17" s="35" t="str">
        <f>IF(SUM(J14:J16)=0," ",ROUND(AVERAGE(J14:J16),0))</f>
        <v xml:space="preserve"> </v>
      </c>
      <c r="X17" s="54"/>
      <c r="Y17" s="6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2"/>
      <c r="AL17" s="54"/>
    </row>
    <row r="18" spans="1:38" s="1" customFormat="1" ht="3.75" customHeight="1" thickBot="1">
      <c r="A18" s="49"/>
      <c r="B18" s="50"/>
      <c r="C18" s="49"/>
      <c r="D18" s="49"/>
      <c r="E18" s="28"/>
      <c r="F18" s="28"/>
      <c r="G18" s="28"/>
      <c r="H18" s="36"/>
      <c r="I18" s="37"/>
      <c r="J18" s="38"/>
      <c r="X18" s="54"/>
      <c r="Y18" s="63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2"/>
      <c r="AL18" s="54"/>
    </row>
    <row r="19" spans="1:38" s="1" customFormat="1" ht="16.5" thickBot="1">
      <c r="A19" s="6"/>
      <c r="B19" s="131"/>
      <c r="C19" s="134"/>
      <c r="D19" s="7"/>
      <c r="E19" s="8"/>
      <c r="F19" s="8"/>
      <c r="G19" s="8"/>
      <c r="H19" s="31" t="str">
        <f>IF(SUM(D19:G19)=0,"",AVERAGE(D19:G19))</f>
        <v/>
      </c>
      <c r="I19" s="32" t="str">
        <f t="shared" ref="I19:I21" si="3">IF($Y19="T","",IF($Z$14="T","Surf Type?",IF($AA$14="T","Surf Type?",IF($AD$14="T","Sampl Size?",IF($AE$14="T","Sampl Size?",IF(OR($H19&lt;$A$34,AND($AF$14="T",$H19&gt;ROUND($AH$42,1)),AND($AG$14="T",$H19&gt;ROUND($AJ$42,1))),"Diameter?",IF($AF$14="T", ROUND((((4*100*1000)/(PI()*((ROUND($H19,1)*25.4)^2)))/25.4),3),ROUND((((4*200*1000)/(PI()*((ROUND($H19,1)*25.4)^2)))/25.4),3))))))))</f>
        <v/>
      </c>
      <c r="J19" s="33" t="str">
        <f t="shared" ref="J19:J21" si="4">IF(OR($I19="",$Z$14="T",$AA$14="T",$AD$14="T",$AE$14="T",$H$14&lt;$A$34,AND($AF$14="T",$H$14&gt;ROUND($AH$42,1)),AND($AG$14="T",$H$14&gt;ROUND($AJ$42,1))),"",IF($AB$14="T","N/A",IF($AH$14="T","Agg Size?",IF($AI$14="T","Agg Size?",IF($AJ$14="T",ROUND((((0.375-$I19)/0.375)*100),0),ROUND((((0.5-$I19)/0.5)*100),0))))))</f>
        <v/>
      </c>
      <c r="V19" s="25"/>
      <c r="X19" s="54"/>
      <c r="Y19" s="60" t="str">
        <f t="shared" ref="Y19:Y21" si="5">IF(H19="","T","F")</f>
        <v>T</v>
      </c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2"/>
      <c r="AL19" s="54"/>
    </row>
    <row r="20" spans="1:38" s="1" customFormat="1" ht="16.5" thickBot="1">
      <c r="A20" s="6"/>
      <c r="B20" s="132"/>
      <c r="C20" s="135"/>
      <c r="D20" s="7"/>
      <c r="E20" s="8"/>
      <c r="F20" s="8"/>
      <c r="G20" s="8"/>
      <c r="H20" s="31" t="str">
        <f>IF(SUM(D20:G20)=0,"",AVERAGE(D20:G20))</f>
        <v/>
      </c>
      <c r="I20" s="32" t="str">
        <f t="shared" si="3"/>
        <v/>
      </c>
      <c r="J20" s="33" t="str">
        <f t="shared" si="4"/>
        <v/>
      </c>
      <c r="X20" s="54"/>
      <c r="Y20" s="60" t="str">
        <f t="shared" si="5"/>
        <v>T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54"/>
    </row>
    <row r="21" spans="1:38" s="1" customFormat="1" ht="16.5" thickBot="1">
      <c r="A21" s="6"/>
      <c r="B21" s="133"/>
      <c r="C21" s="136"/>
      <c r="D21" s="7"/>
      <c r="E21" s="8"/>
      <c r="F21" s="8"/>
      <c r="G21" s="8"/>
      <c r="H21" s="31" t="str">
        <f>IF(SUM(D21:G21)=0,"",AVERAGE(D21:G21))</f>
        <v/>
      </c>
      <c r="I21" s="32" t="str">
        <f t="shared" si="3"/>
        <v/>
      </c>
      <c r="J21" s="33" t="str">
        <f t="shared" si="4"/>
        <v/>
      </c>
      <c r="X21" s="54"/>
      <c r="Y21" s="60" t="str">
        <f t="shared" si="5"/>
        <v>T</v>
      </c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  <c r="AL21" s="54"/>
    </row>
    <row r="22" spans="1:38" s="1" customFormat="1" ht="15.75">
      <c r="A22" s="49"/>
      <c r="B22" s="50"/>
      <c r="C22" s="49"/>
      <c r="D22" s="49"/>
      <c r="E22" s="28"/>
      <c r="F22" s="28"/>
      <c r="G22" s="28"/>
      <c r="H22" s="92" t="s">
        <v>58</v>
      </c>
      <c r="I22" s="34" t="str">
        <f>IF(SUM(I19:I21)=0," ",ROUND(AVERAGE(I19:I21),3))</f>
        <v xml:space="preserve"> </v>
      </c>
      <c r="J22" s="35" t="str">
        <f>IF(SUM(J19:J21)=0," ",ROUND(AVERAGE(J19:J21),0))</f>
        <v xml:space="preserve"> </v>
      </c>
      <c r="X22" s="54"/>
      <c r="Y22" s="63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  <c r="AL22" s="54"/>
    </row>
    <row r="23" spans="1:38" s="1" customFormat="1" ht="3.75" customHeight="1" thickBot="1">
      <c r="A23" s="49"/>
      <c r="B23" s="50"/>
      <c r="C23" s="49"/>
      <c r="D23" s="49"/>
      <c r="E23" s="28"/>
      <c r="F23" s="28"/>
      <c r="G23" s="28"/>
      <c r="H23" s="36"/>
      <c r="I23" s="37"/>
      <c r="J23" s="38"/>
      <c r="X23" s="54"/>
      <c r="Y23" s="6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2"/>
      <c r="AL23" s="54"/>
    </row>
    <row r="24" spans="1:38" s="1" customFormat="1" ht="16.5" thickBot="1">
      <c r="A24" s="6"/>
      <c r="B24" s="131"/>
      <c r="C24" s="134"/>
      <c r="D24" s="7"/>
      <c r="E24" s="8"/>
      <c r="F24" s="8"/>
      <c r="G24" s="8"/>
      <c r="H24" s="31" t="str">
        <f>IF(SUM(D24:G24)=0,"",AVERAGE(D24:G24))</f>
        <v/>
      </c>
      <c r="I24" s="32" t="str">
        <f t="shared" ref="I24:I26" si="6">IF($Y24="T","",IF($Z$14="T","Surf Type?",IF($AA$14="T","Surf Type?",IF($AD$14="T","Sampl Size?",IF($AE$14="T","Sampl Size?",IF(OR($H24&lt;$A$34,AND($AF$14="T",$H24&gt;ROUND($AH$42,1)),AND($AG$14="T",$H24&gt;ROUND($AJ$42,1))),"Diameter?",IF($AF$14="T", ROUND((((4*100*1000)/(PI()*((ROUND($H24,1)*25.4)^2)))/25.4),3),ROUND((((4*200*1000)/(PI()*((ROUND($H24,1)*25.4)^2)))/25.4),3))))))))</f>
        <v/>
      </c>
      <c r="J24" s="33" t="str">
        <f>IF(OR($I24="",$Z$14="T",$AA$14="T",$AD$14="T",$AE$14="T",$H$14&lt;$A$34,AND($AF$14="T",$H$14&gt;ROUND($AH$42,1)),AND($AG$14="T",$H$14&gt;ROUND($AJ$42,1))),"",IF($AB$14="T","N/A",IF($AH$14="T","Agg Size?",IF($AI$14="T","Agg Size?",IF($AJ$14="T",ROUND((((0.375-$I24)/0.375)*100),0),ROUND((((0.5-$I24)/0.5)*100),0))))))</f>
        <v/>
      </c>
      <c r="U24" s="2"/>
      <c r="X24" s="54"/>
      <c r="Y24" s="60" t="str">
        <f t="shared" ref="Y24:Y26" si="7">IF(H24="","T","F")</f>
        <v>T</v>
      </c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2"/>
      <c r="AL24" s="54"/>
    </row>
    <row r="25" spans="1:38" s="1" customFormat="1" ht="16.5" thickBot="1">
      <c r="A25" s="6"/>
      <c r="B25" s="132"/>
      <c r="C25" s="135"/>
      <c r="D25" s="7"/>
      <c r="E25" s="8"/>
      <c r="F25" s="8"/>
      <c r="G25" s="8"/>
      <c r="H25" s="31" t="str">
        <f>IF(SUM(D25:G25)=0,"",AVERAGE(D25:G25))</f>
        <v/>
      </c>
      <c r="I25" s="32" t="str">
        <f t="shared" si="6"/>
        <v/>
      </c>
      <c r="J25" s="33" t="str">
        <f t="shared" ref="J25:J26" si="8">IF(OR($I25="",$Z$14="T",$AA$14="T",$AD$14="T",$AE$14="T",$H$14&lt;$A$34,AND($AF$14="T",$H$14&gt;ROUND($AH$42,1)),AND($AG$14="T",$H$14&gt;ROUND($AJ$42,1))),"",IF($AB$14="T","N/A",IF($AH$14="T","Agg Size?",IF($AI$14="T","Agg Size?",IF($AJ$14="T",ROUND((((0.375-$I25)/0.375)*100),0),ROUND((((0.5-$I25)/0.5)*100),0))))))</f>
        <v/>
      </c>
      <c r="X25" s="54"/>
      <c r="Y25" s="60" t="str">
        <f t="shared" si="7"/>
        <v>T</v>
      </c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2"/>
      <c r="AL25" s="54"/>
    </row>
    <row r="26" spans="1:38" s="1" customFormat="1" ht="16.5" thickBot="1">
      <c r="A26" s="6"/>
      <c r="B26" s="133"/>
      <c r="C26" s="136"/>
      <c r="D26" s="7"/>
      <c r="E26" s="8"/>
      <c r="F26" s="8"/>
      <c r="G26" s="8"/>
      <c r="H26" s="31" t="str">
        <f>IF(SUM(D26:G26)=0,"",AVERAGE(D26:G26))</f>
        <v/>
      </c>
      <c r="I26" s="32" t="str">
        <f t="shared" si="6"/>
        <v/>
      </c>
      <c r="J26" s="33" t="str">
        <f t="shared" si="8"/>
        <v/>
      </c>
      <c r="X26" s="54"/>
      <c r="Y26" s="60" t="str">
        <f t="shared" si="7"/>
        <v>T</v>
      </c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5"/>
      <c r="AL26" s="54"/>
    </row>
    <row r="27" spans="1:38" s="1" customFormat="1" ht="15.75">
      <c r="A27" s="49"/>
      <c r="B27" s="50"/>
      <c r="C27" s="49"/>
      <c r="D27" s="49"/>
      <c r="E27" s="51"/>
      <c r="F27" s="51"/>
      <c r="G27" s="51"/>
      <c r="H27" s="92" t="s">
        <v>58</v>
      </c>
      <c r="I27" s="34" t="str">
        <f>IF(SUM(I24:I26)=0," ",ROUND(AVERAGE(I24:I26),3))</f>
        <v xml:space="preserve"> </v>
      </c>
      <c r="J27" s="35" t="str">
        <f>IF(SUM(J24:J26)=0," ",ROUND(AVERAGE(J24:J26),0))</f>
        <v xml:space="preserve"> </v>
      </c>
      <c r="X27" s="54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54"/>
    </row>
    <row r="28" spans="1:38" s="1" customFormat="1" ht="15.75">
      <c r="A28" s="95" t="s">
        <v>60</v>
      </c>
      <c r="B28" s="137"/>
      <c r="C28" s="137"/>
      <c r="D28" s="137"/>
      <c r="E28" s="137"/>
      <c r="F28" s="137"/>
      <c r="G28" s="137"/>
      <c r="H28" s="137"/>
      <c r="I28" s="137"/>
      <c r="J28" s="137"/>
      <c r="X28" s="54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54"/>
    </row>
    <row r="29" spans="1:38" s="1" customFormat="1" ht="15.7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X29" s="54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54"/>
    </row>
    <row r="30" spans="1:38" s="1" customFormat="1" ht="16.5">
      <c r="A30" s="94" t="s">
        <v>3</v>
      </c>
      <c r="B30" s="147"/>
      <c r="C30" s="147"/>
      <c r="D30" s="147"/>
      <c r="E30" s="147"/>
      <c r="F30" s="94" t="s">
        <v>62</v>
      </c>
      <c r="G30" s="149"/>
      <c r="H30" s="149"/>
      <c r="I30" s="149"/>
      <c r="J30" s="149"/>
      <c r="X30" s="54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54"/>
    </row>
    <row r="31" spans="1:38" s="1" customFormat="1" ht="17.25" thickBot="1">
      <c r="A31" s="93" t="s">
        <v>57</v>
      </c>
      <c r="B31" s="146"/>
      <c r="C31" s="146"/>
      <c r="D31" s="146"/>
      <c r="E31" s="146"/>
      <c r="F31" s="93" t="s">
        <v>57</v>
      </c>
      <c r="G31" s="148"/>
      <c r="H31" s="148"/>
      <c r="I31" s="148"/>
      <c r="J31" s="148"/>
      <c r="X31" s="54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54"/>
    </row>
    <row r="32" spans="1:38" s="1" customFormat="1" ht="20.25" customHeight="1" thickBot="1">
      <c r="A32" s="128" t="str">
        <f>IF($A$34="","",IF($Z$14="T","",IF($AA$14="T","",IF($AB$14="T",IF($AF$14="T","Macrotexture Depth Based on 100 mL of Test Material and Average Diameter","Macrotexture Depth Based on 200 mL of Test Material and Average Diameter"),IF($AF$14="T",IF($AH$14="T","",IF($AI$14="T","",IF($AJ$14="T","Percent Embedment Depth Based on 100 mL of Test Material, Average Diameter, and ⅜ inch aggregate","Percent Embedment Depth Based on 100 mL of Test Material, Average Diameter, and ½ inch aggregate"))),IF($AH$14="T","",IF($AI$14="T","",IF($AJ$14="T","Percent Embedment Depth Based on 200 mL of Test Material, Average Diameter, and ⅜ inch aggregate","Percent Embedment Depth Based on 200 mL of Test Material, Average Diameter, and ½ inch aggregate"))))))))</f>
        <v/>
      </c>
      <c r="B32" s="128"/>
      <c r="C32" s="128"/>
      <c r="D32" s="128"/>
      <c r="E32" s="128"/>
      <c r="F32" s="128"/>
      <c r="G32" s="128"/>
      <c r="H32" s="128"/>
      <c r="I32" s="128"/>
      <c r="J32" s="90"/>
      <c r="V32" s="15"/>
      <c r="X32" s="67"/>
      <c r="Y32" s="55"/>
      <c r="Z32" s="102" t="s">
        <v>54</v>
      </c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4"/>
      <c r="AL32" s="54"/>
    </row>
    <row r="33" spans="1:38" s="1" customFormat="1" ht="54.75" customHeight="1" thickBot="1">
      <c r="A33" s="30" t="s">
        <v>24</v>
      </c>
      <c r="B33" s="91" t="s">
        <v>17</v>
      </c>
      <c r="C33" s="30" t="s">
        <v>16</v>
      </c>
      <c r="D33" s="30" t="s">
        <v>24</v>
      </c>
      <c r="E33" s="91" t="s">
        <v>17</v>
      </c>
      <c r="F33" s="30" t="s">
        <v>16</v>
      </c>
      <c r="G33" s="30" t="s">
        <v>24</v>
      </c>
      <c r="H33" s="91" t="s">
        <v>17</v>
      </c>
      <c r="I33" s="30" t="s">
        <v>16</v>
      </c>
      <c r="J33" s="43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22"/>
      <c r="W33" s="5"/>
      <c r="X33" s="67"/>
      <c r="Y33" s="68"/>
      <c r="Z33" s="69" t="s">
        <v>55</v>
      </c>
      <c r="AA33" s="69" t="s">
        <v>56</v>
      </c>
      <c r="AB33" s="69" t="s">
        <v>40</v>
      </c>
      <c r="AC33" s="69" t="s">
        <v>44</v>
      </c>
      <c r="AD33" s="68"/>
      <c r="AE33" s="61"/>
      <c r="AF33" s="70"/>
      <c r="AG33" s="61"/>
      <c r="AH33" s="61"/>
      <c r="AI33" s="61"/>
      <c r="AJ33" s="66"/>
      <c r="AK33" s="70"/>
      <c r="AL33" s="54"/>
    </row>
    <row r="34" spans="1:38" s="1" customFormat="1" ht="16.5" thickBot="1">
      <c r="A34" s="39" t="str">
        <f>IF($AA$38="","",IF($AC$34=0,$AA$38,IF(OR(AND($AF$14="T",ROUND($Z$34,1)&gt;ROUND($AH$42,1)),AND($AG$14="T",ROUND($Z$34,1)&gt;ROUND($AJ$42,1))),"",$AA$38)))</f>
        <v/>
      </c>
      <c r="B34" s="40" t="str">
        <f>IF(OR($A$34="",$A34=""),"",IF($AF$14="T",ROUND((((4*100*1000)/(PI()*(($A34*25.4)^2)))/25.4),3),ROUND((((4*200*1000)/(PI()*(($A34*25.4)^2)))/25.4),3)))</f>
        <v/>
      </c>
      <c r="C34" s="41" t="str">
        <f>IF(OR($A$34="",$B34=""),"",IF($Z$14="T","",IF($AA$14="T","",IF($AB$14="T","N/A",IF($AH$14="T","",IF($AI$14="T","",IF($AJ$14="T",ROUND((((0.375-$B34)/0.375)*100),0),ROUND((((0.5-$B34)/0.5)*100),0))))))))</f>
        <v/>
      </c>
      <c r="D34" s="39" t="str">
        <f>IF(OR($A$34="",$A53="",),"",IF(OR(AND($AF$14="T",ROUND($A53+0.1,1)&gt;ROUND($AH$42,1)),AND($AG$14="T",ROUND($A53+0.1,1)&gt;ROUND($AJ$42,1))),"",$A53+0.1))</f>
        <v/>
      </c>
      <c r="E34" s="40" t="str">
        <f>IF(OR($A$34="",$D34=""),"",IF($AF$14="T",ROUND((((4*100*1000)/(PI()*(($D34*25.4)^2)))/25.4),3),ROUND((((4*200*1000)/(PI()*(($D34*25.4)^2)))/25.4),3)))</f>
        <v/>
      </c>
      <c r="F34" s="41" t="str">
        <f>IF(OR($A$34="",$E34=""),"",IF($Z$14="T","",IF($AA$14="T","",IF($AB$14="T","N/A",IF($AH$14="T","",IF($AI$14="T","",IF($AJ$14="T",ROUND((((0.375-$E34)/0.375)*100),0),ROUND((((0.5-$E34)/0.5)*100),0))))))))</f>
        <v/>
      </c>
      <c r="G34" s="39" t="str">
        <f>IF(OR($A$34="",$D53="",),"",IF(OR(AND($AF$14="T",ROUND($D53+0.1,1)&gt;ROUND($AH$42,1)),AND($AG$14="T",ROUND($D53+0.1,1)&gt;ROUND($AJ$42,1))),"",$D53+0.1))</f>
        <v/>
      </c>
      <c r="H34" s="40" t="str">
        <f>IF(OR($A$34="",$G34=""),"",IF($AF$14="T",ROUND((((4*100*1000)/(PI()*(($G34*25.4)^2)))/25.4),3),ROUND((((4*200*1000)/(PI()*(($G34*25.4)^2)))/25.4),3)))</f>
        <v/>
      </c>
      <c r="I34" s="41" t="str">
        <f>IF(OR($A$34="",$H34=""),"",IF($Z$14="T","",IF($AA$14="T","",IF($AB$14="T","N/A",IF($AH$14="T","",IF($AI$14="T","",IF($AJ$14="T",ROUND((((0.375-$H34)/0.375)*100),0),ROUND((((0.5-$H34)/0.5)*100),0))))))))</f>
        <v/>
      </c>
      <c r="J34" s="43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/>
      <c r="V34" s="23"/>
      <c r="W34" s="5"/>
      <c r="X34" s="68"/>
      <c r="Y34" s="68"/>
      <c r="Z34" s="71" t="str">
        <f>IF($AC$34=0,"",MAX(D14:G16,D19:G21,D24:G26))</f>
        <v/>
      </c>
      <c r="AA34" s="71" t="str">
        <f>IF($AC$34=0,"",MIN(D14:G16,D19:G21,D24:G26))</f>
        <v/>
      </c>
      <c r="AB34" s="72" t="str">
        <f>IF($AC$34=0,"",$Z$34-$AA$34)</f>
        <v/>
      </c>
      <c r="AC34" s="73">
        <f>COUNT(D14:G16,D19:G21,D24:G26)</f>
        <v>0</v>
      </c>
      <c r="AD34" s="61"/>
      <c r="AE34" s="74"/>
      <c r="AF34" s="75"/>
      <c r="AG34" s="74"/>
      <c r="AH34" s="76"/>
      <c r="AI34" s="61"/>
      <c r="AJ34" s="66"/>
      <c r="AK34" s="62"/>
      <c r="AL34" s="54"/>
    </row>
    <row r="35" spans="1:38" s="1" customFormat="1" ht="16.5" thickBot="1">
      <c r="A35" s="39" t="str">
        <f t="shared" ref="A35:A53" si="9">IF(OR($A$34="",$A34="",),"",IF(OR(AND($AF$14="T",ROUND($A34+0.1,1)&gt;ROUND($AH$42,1)),AND($AG$14="T",ROUND($A34+0.1,1)&gt;ROUND($AJ$42,1))),"",$A34+0.1))</f>
        <v/>
      </c>
      <c r="B35" s="40" t="str">
        <f t="shared" ref="B35:B53" si="10">IF(OR($A$34="",$A35=""),"",IF($AF$14="T",ROUND((((4*100*1000)/(PI()*(($A35*25.4)^2)))/25.4),3),ROUND((((4*200*1000)/(PI()*(($A35*25.4)^2)))/25.4),3)))</f>
        <v/>
      </c>
      <c r="C35" s="41" t="str">
        <f t="shared" ref="C35:C52" si="11">IF(OR($A$34="",$B35=""),"",IF($Z$14="T","",IF($AA$14="T","",IF($AB$14="T","N/A",IF($AH$14="T","",IF($AI$14="T","",IF($AJ$14="T",ROUND((((0.375-$B35)/0.375)*100),0),ROUND((((0.5-$B35)/0.5)*100),0))))))))</f>
        <v/>
      </c>
      <c r="D35" s="39" t="str">
        <f t="shared" ref="D35:D53" si="12">IF(OR($A$34="",$D34="",),"",IF(OR(AND($AF$14="T",ROUND($D34+0.1,1)&gt;ROUND($AH$42,1)),AND($AG$14="T",ROUND($D34+0.1,1)&gt;ROUND($AJ$42,1))),"",$D34+0.1))</f>
        <v/>
      </c>
      <c r="E35" s="40" t="str">
        <f t="shared" ref="E35:E53" si="13">IF(OR($A$34="",$D35=""),"",IF($AF$14="T",ROUND((((4*100*1000)/(PI()*(($D35*25.4)^2)))/25.4),3),ROUND((((4*200*1000)/(PI()*(($D35*25.4)^2)))/25.4),3)))</f>
        <v/>
      </c>
      <c r="F35" s="41" t="str">
        <f t="shared" ref="F35:F53" si="14">IF(OR($A$34="",$E35=""),"",IF($Z$14="T","",IF($AA$14="T","",IF($AB$14="T","N/A",IF($AH$14="T","",IF($AI$14="T","",IF($AJ$14="T",ROUND((((0.375-$E35)/0.375)*100),0),ROUND((((0.5-$E35)/0.5)*100),0))))))))</f>
        <v/>
      </c>
      <c r="G35" s="39" t="str">
        <f t="shared" ref="G35:G53" si="15">IF(OR($A$34="",$G34="",),"",IF(OR(AND($AF$14="T",ROUND($G34+0.1,1)&gt;ROUND($AH$42,1)),AND($AG$14="T",ROUND($G34+0.1,1)&gt;ROUND($AJ$42,1))),"",$G34+0.1))</f>
        <v/>
      </c>
      <c r="H35" s="40" t="str">
        <f t="shared" ref="H35:H53" si="16">IF(OR($A$34="",$G35=""),"",IF($AF$14="T",ROUND((((4*100*1000)/(PI()*(($G35*25.4)^2)))/25.4),3),ROUND((((4*200*1000)/(PI()*(($G35*25.4)^2)))/25.4),3)))</f>
        <v/>
      </c>
      <c r="I35" s="41" t="str">
        <f t="shared" ref="I35:I52" si="17">IF(OR($A$34="",$H35=""),"",IF($Z$14="T","",IF($AA$14="T","",IF($AB$14="T","N/A",IF($AH$14="T","",IF($AI$14="T","",IF($AJ$14="T",ROUND((((0.375-$H35)/0.375)*100),0),ROUND((((0.5-$H35)/0.5)*100),0))))))))</f>
        <v/>
      </c>
      <c r="J35" s="43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/>
      <c r="V35" s="23"/>
      <c r="W35" s="5"/>
      <c r="X35" s="68"/>
      <c r="Y35" s="68"/>
      <c r="Z35" s="112" t="s">
        <v>39</v>
      </c>
      <c r="AA35" s="112" t="s">
        <v>51</v>
      </c>
      <c r="AB35" s="77"/>
      <c r="AC35" s="78"/>
      <c r="AD35" s="78"/>
      <c r="AE35" s="78"/>
      <c r="AF35" s="79"/>
      <c r="AG35" s="80"/>
      <c r="AH35" s="81"/>
      <c r="AI35" s="82"/>
      <c r="AJ35" s="54"/>
      <c r="AK35" s="83"/>
      <c r="AL35" s="54"/>
    </row>
    <row r="36" spans="1:38" s="1" customFormat="1" ht="16.5" thickBot="1">
      <c r="A36" s="39" t="str">
        <f t="shared" si="9"/>
        <v/>
      </c>
      <c r="B36" s="40" t="str">
        <f t="shared" si="10"/>
        <v/>
      </c>
      <c r="C36" s="41" t="str">
        <f t="shared" si="11"/>
        <v/>
      </c>
      <c r="D36" s="39" t="str">
        <f t="shared" si="12"/>
        <v/>
      </c>
      <c r="E36" s="40" t="str">
        <f t="shared" si="13"/>
        <v/>
      </c>
      <c r="F36" s="41" t="str">
        <f t="shared" si="14"/>
        <v/>
      </c>
      <c r="G36" s="39" t="str">
        <f t="shared" si="15"/>
        <v/>
      </c>
      <c r="H36" s="40" t="str">
        <f t="shared" si="16"/>
        <v/>
      </c>
      <c r="I36" s="41" t="str">
        <f t="shared" si="17"/>
        <v/>
      </c>
      <c r="J36" s="4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/>
      <c r="V36" s="23"/>
      <c r="W36" s="5"/>
      <c r="X36" s="68"/>
      <c r="Y36" s="68"/>
      <c r="Z36" s="113"/>
      <c r="AA36" s="113"/>
      <c r="AB36" s="68"/>
      <c r="AC36" s="107" t="s">
        <v>10</v>
      </c>
      <c r="AD36" s="126"/>
      <c r="AE36" s="126"/>
      <c r="AF36" s="127"/>
      <c r="AG36" s="80"/>
      <c r="AH36" s="115" t="s">
        <v>52</v>
      </c>
      <c r="AI36" s="116"/>
      <c r="AJ36" s="116"/>
      <c r="AK36" s="117"/>
      <c r="AL36" s="54"/>
    </row>
    <row r="37" spans="1:38" s="1" customFormat="1" ht="16.5" thickBot="1">
      <c r="A37" s="39" t="str">
        <f t="shared" si="9"/>
        <v/>
      </c>
      <c r="B37" s="40" t="str">
        <f t="shared" si="10"/>
        <v/>
      </c>
      <c r="C37" s="41" t="str">
        <f t="shared" si="11"/>
        <v/>
      </c>
      <c r="D37" s="39" t="str">
        <f t="shared" si="12"/>
        <v/>
      </c>
      <c r="E37" s="40" t="str">
        <f t="shared" si="13"/>
        <v/>
      </c>
      <c r="F37" s="41" t="str">
        <f t="shared" si="14"/>
        <v/>
      </c>
      <c r="G37" s="39" t="str">
        <f t="shared" si="15"/>
        <v/>
      </c>
      <c r="H37" s="40" t="str">
        <f t="shared" si="16"/>
        <v/>
      </c>
      <c r="I37" s="41" t="str">
        <f t="shared" si="17"/>
        <v/>
      </c>
      <c r="J37" s="43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4"/>
      <c r="V37" s="23"/>
      <c r="W37" s="5"/>
      <c r="X37" s="68"/>
      <c r="Y37" s="68"/>
      <c r="Z37" s="114"/>
      <c r="AA37" s="114"/>
      <c r="AB37" s="68"/>
      <c r="AC37" s="107" t="s">
        <v>50</v>
      </c>
      <c r="AD37" s="108"/>
      <c r="AE37" s="108"/>
      <c r="AF37" s="109"/>
      <c r="AG37" s="80"/>
      <c r="AH37" s="118"/>
      <c r="AI37" s="119"/>
      <c r="AJ37" s="119"/>
      <c r="AK37" s="120"/>
      <c r="AL37" s="54"/>
    </row>
    <row r="38" spans="1:38" s="1" customFormat="1" ht="16.5" thickBot="1">
      <c r="A38" s="39" t="str">
        <f t="shared" si="9"/>
        <v/>
      </c>
      <c r="B38" s="40" t="str">
        <f t="shared" si="10"/>
        <v/>
      </c>
      <c r="C38" s="41" t="str">
        <f t="shared" si="11"/>
        <v/>
      </c>
      <c r="D38" s="39" t="str">
        <f t="shared" si="12"/>
        <v/>
      </c>
      <c r="E38" s="40" t="str">
        <f t="shared" si="13"/>
        <v/>
      </c>
      <c r="F38" s="41" t="str">
        <f t="shared" si="14"/>
        <v/>
      </c>
      <c r="G38" s="39" t="str">
        <f t="shared" si="15"/>
        <v/>
      </c>
      <c r="H38" s="40" t="str">
        <f t="shared" si="16"/>
        <v/>
      </c>
      <c r="I38" s="41" t="str">
        <f t="shared" si="17"/>
        <v/>
      </c>
      <c r="J38" s="4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3"/>
      <c r="W38" s="5"/>
      <c r="X38" s="68"/>
      <c r="Y38" s="68"/>
      <c r="Z38" s="72" t="str">
        <f>IF($AC$34=0,"",ROUND(AVERAGE($Z$34,$AA$34),1))</f>
        <v/>
      </c>
      <c r="AA38" s="71" t="str">
        <f>IF(OR($Z$14="T",$AD$14="T"),"",IF($AE$14="T","",IF($AC$34=0,IF($AF$14="T",$Z$41,$AA$41),IF(OR((6-$AB$34)&lt;0,(6-$AB$34)=0),$AA$34,IF($AC$14="T",IF($AJ$14="T",IF($AF$14="T",$AC$42,$AD$42),IF($AF$14="T",$AE$42,$AF$42)),$Z$38-2.9)))))</f>
        <v/>
      </c>
      <c r="AB38" s="68"/>
      <c r="AC38" s="105" t="s">
        <v>45</v>
      </c>
      <c r="AD38" s="106"/>
      <c r="AE38" s="105" t="s">
        <v>46</v>
      </c>
      <c r="AF38" s="106"/>
      <c r="AG38" s="80"/>
      <c r="AH38" s="118"/>
      <c r="AI38" s="119"/>
      <c r="AJ38" s="119"/>
      <c r="AK38" s="120"/>
      <c r="AL38" s="54"/>
    </row>
    <row r="39" spans="1:38" s="1" customFormat="1" ht="16.5" thickBot="1">
      <c r="A39" s="39" t="str">
        <f t="shared" si="9"/>
        <v/>
      </c>
      <c r="B39" s="40" t="str">
        <f t="shared" si="10"/>
        <v/>
      </c>
      <c r="C39" s="41" t="str">
        <f t="shared" si="11"/>
        <v/>
      </c>
      <c r="D39" s="39" t="str">
        <f t="shared" si="12"/>
        <v/>
      </c>
      <c r="E39" s="40" t="str">
        <f t="shared" si="13"/>
        <v/>
      </c>
      <c r="F39" s="41" t="str">
        <f t="shared" si="14"/>
        <v/>
      </c>
      <c r="G39" s="39" t="str">
        <f t="shared" si="15"/>
        <v/>
      </c>
      <c r="H39" s="40" t="str">
        <f t="shared" si="16"/>
        <v/>
      </c>
      <c r="I39" s="41" t="str">
        <f t="shared" si="17"/>
        <v/>
      </c>
      <c r="J39" s="43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6"/>
      <c r="V39" s="23"/>
      <c r="W39" s="23"/>
      <c r="X39" s="68"/>
      <c r="Y39" s="68"/>
      <c r="Z39" s="124" t="s">
        <v>41</v>
      </c>
      <c r="AA39" s="125"/>
      <c r="AB39" s="68"/>
      <c r="AC39" s="84" t="s">
        <v>42</v>
      </c>
      <c r="AD39" s="84" t="s">
        <v>43</v>
      </c>
      <c r="AE39" s="84" t="s">
        <v>42</v>
      </c>
      <c r="AF39" s="84" t="s">
        <v>43</v>
      </c>
      <c r="AG39" s="80"/>
      <c r="AH39" s="118"/>
      <c r="AI39" s="119"/>
      <c r="AJ39" s="119"/>
      <c r="AK39" s="120"/>
      <c r="AL39" s="54"/>
    </row>
    <row r="40" spans="1:38" s="1" customFormat="1" ht="16.5" thickBot="1">
      <c r="A40" s="39" t="str">
        <f t="shared" si="9"/>
        <v/>
      </c>
      <c r="B40" s="40" t="str">
        <f t="shared" si="10"/>
        <v/>
      </c>
      <c r="C40" s="41" t="str">
        <f t="shared" si="11"/>
        <v/>
      </c>
      <c r="D40" s="39" t="str">
        <f t="shared" si="12"/>
        <v/>
      </c>
      <c r="E40" s="40" t="str">
        <f t="shared" si="13"/>
        <v/>
      </c>
      <c r="F40" s="41" t="str">
        <f t="shared" si="14"/>
        <v/>
      </c>
      <c r="G40" s="39" t="str">
        <f t="shared" si="15"/>
        <v/>
      </c>
      <c r="H40" s="40" t="str">
        <f t="shared" si="16"/>
        <v/>
      </c>
      <c r="I40" s="41" t="str">
        <f t="shared" si="17"/>
        <v/>
      </c>
      <c r="J40" s="43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23"/>
      <c r="W40" s="23"/>
      <c r="X40" s="68"/>
      <c r="Y40" s="68"/>
      <c r="Z40" s="84" t="s">
        <v>42</v>
      </c>
      <c r="AA40" s="84" t="s">
        <v>43</v>
      </c>
      <c r="AB40" s="68"/>
      <c r="AC40" s="85">
        <f>SQRT((4*100*1000)/(PI()*(0.375*(25.4^3))))</f>
        <v>4.5518595218280336</v>
      </c>
      <c r="AD40" s="85">
        <f>SQRT((4*200*1000)/(PI()*(0.375*(25.4^3))))</f>
        <v>6.4373014697863171</v>
      </c>
      <c r="AE40" s="85">
        <f>SQRT((4*100*1000)/(PI()*(0.5*(25.4^3))))</f>
        <v>3.9420259803611648</v>
      </c>
      <c r="AF40" s="85">
        <f>SQRT((4*200*1000)/(PI()*(0.5*(25.4^3))))</f>
        <v>5.5748666046538551</v>
      </c>
      <c r="AG40" s="80"/>
      <c r="AH40" s="121"/>
      <c r="AI40" s="122"/>
      <c r="AJ40" s="122"/>
      <c r="AK40" s="123"/>
      <c r="AL40" s="54"/>
    </row>
    <row r="41" spans="1:38" s="1" customFormat="1" ht="16.5" thickBot="1">
      <c r="A41" s="39" t="str">
        <f t="shared" si="9"/>
        <v/>
      </c>
      <c r="B41" s="40" t="str">
        <f t="shared" si="10"/>
        <v/>
      </c>
      <c r="C41" s="41" t="str">
        <f t="shared" si="11"/>
        <v/>
      </c>
      <c r="D41" s="39" t="str">
        <f t="shared" si="12"/>
        <v/>
      </c>
      <c r="E41" s="40" t="str">
        <f t="shared" si="13"/>
        <v/>
      </c>
      <c r="F41" s="41" t="str">
        <f t="shared" si="14"/>
        <v/>
      </c>
      <c r="G41" s="39" t="str">
        <f t="shared" si="15"/>
        <v/>
      </c>
      <c r="H41" s="40" t="str">
        <f t="shared" si="16"/>
        <v/>
      </c>
      <c r="I41" s="41" t="str">
        <f t="shared" si="17"/>
        <v/>
      </c>
      <c r="J41" s="43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  <c r="V41" s="23"/>
      <c r="W41" s="23"/>
      <c r="X41" s="68"/>
      <c r="Y41" s="68"/>
      <c r="Z41" s="73">
        <v>5.0999999999999996</v>
      </c>
      <c r="AA41" s="73">
        <v>8.1</v>
      </c>
      <c r="AB41" s="68"/>
      <c r="AC41" s="110" t="s">
        <v>47</v>
      </c>
      <c r="AD41" s="111"/>
      <c r="AE41" s="111"/>
      <c r="AF41" s="106"/>
      <c r="AG41" s="80"/>
      <c r="AH41" s="96" t="s">
        <v>48</v>
      </c>
      <c r="AI41" s="97"/>
      <c r="AJ41" s="96" t="s">
        <v>49</v>
      </c>
      <c r="AK41" s="98"/>
      <c r="AL41" s="54"/>
    </row>
    <row r="42" spans="1:38" s="1" customFormat="1" ht="16.5" thickBot="1">
      <c r="A42" s="39" t="str">
        <f t="shared" si="9"/>
        <v/>
      </c>
      <c r="B42" s="40" t="str">
        <f t="shared" si="10"/>
        <v/>
      </c>
      <c r="C42" s="41" t="str">
        <f t="shared" si="11"/>
        <v/>
      </c>
      <c r="D42" s="39" t="str">
        <f t="shared" si="12"/>
        <v/>
      </c>
      <c r="E42" s="40" t="str">
        <f t="shared" si="13"/>
        <v/>
      </c>
      <c r="F42" s="41" t="str">
        <f t="shared" si="14"/>
        <v/>
      </c>
      <c r="G42" s="39" t="str">
        <f t="shared" si="15"/>
        <v/>
      </c>
      <c r="H42" s="40" t="str">
        <f t="shared" si="16"/>
        <v/>
      </c>
      <c r="I42" s="41" t="str">
        <f t="shared" si="17"/>
        <v/>
      </c>
      <c r="J42" s="43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3"/>
      <c r="W42" s="23"/>
      <c r="X42" s="68"/>
      <c r="Y42" s="68"/>
      <c r="Z42" s="68"/>
      <c r="AA42" s="68"/>
      <c r="AB42" s="68"/>
      <c r="AC42" s="71">
        <f>IF((TRUNC(1000*$AC$40)-(100*(TRUNC(10*$AC$40))))&lt;50,TRUNC($AC$40,1)+0.1,ROUND($AC$40,1))</f>
        <v>4.5999999999999996</v>
      </c>
      <c r="AD42" s="71">
        <f>IF((TRUNC(1000*$AD$40)-(100*(TRUNC(10*$AD$40))))&lt;50,TRUNC($AD$40,1)+0.1,ROUND($AD$40,1))</f>
        <v>6.5</v>
      </c>
      <c r="AE42" s="71">
        <f>IF((TRUNC(1000*$AE$40)-(100*(TRUNC(10*$AE$40))))&lt;50,TRUNC($AE$40,1)+0.1,ROUND($AE$40,1))</f>
        <v>4</v>
      </c>
      <c r="AF42" s="71">
        <f>IF((TRUNC(1000*$AF$40)-(100*(TRUNC(10*$AF$40))))&lt;50,TRUNC($AF$40,1)+0.1,ROUND($AF$40,1))</f>
        <v>5.6</v>
      </c>
      <c r="AG42" s="80"/>
      <c r="AH42" s="99">
        <f>SQRT((4*100*1000)/(PI()*((0.25/25.4)*(25.4^3))))</f>
        <v>28.096442774059391</v>
      </c>
      <c r="AI42" s="100"/>
      <c r="AJ42" s="99">
        <f>SQRT((4*200*1000)/(PI()*((0.25/25.4)*(25.4^3))))</f>
        <v>39.734370425514335</v>
      </c>
      <c r="AK42" s="100"/>
      <c r="AL42" s="54"/>
    </row>
    <row r="43" spans="1:38" s="1" customFormat="1" ht="15.75">
      <c r="A43" s="39" t="str">
        <f t="shared" si="9"/>
        <v/>
      </c>
      <c r="B43" s="40" t="str">
        <f t="shared" si="10"/>
        <v/>
      </c>
      <c r="C43" s="41" t="str">
        <f t="shared" si="11"/>
        <v/>
      </c>
      <c r="D43" s="39" t="str">
        <f t="shared" si="12"/>
        <v/>
      </c>
      <c r="E43" s="40" t="str">
        <f t="shared" si="13"/>
        <v/>
      </c>
      <c r="F43" s="41" t="str">
        <f t="shared" si="14"/>
        <v/>
      </c>
      <c r="G43" s="39" t="str">
        <f t="shared" si="15"/>
        <v/>
      </c>
      <c r="H43" s="40" t="str">
        <f t="shared" si="16"/>
        <v/>
      </c>
      <c r="I43" s="41" t="str">
        <f t="shared" si="17"/>
        <v/>
      </c>
      <c r="J43" s="4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54"/>
      <c r="Y43" s="54"/>
      <c r="Z43" s="54"/>
      <c r="AA43" s="54"/>
      <c r="AB43" s="54"/>
      <c r="AC43" s="54"/>
      <c r="AD43" s="86"/>
      <c r="AE43" s="80"/>
      <c r="AF43" s="80"/>
      <c r="AG43" s="80"/>
      <c r="AH43" s="81"/>
      <c r="AI43" s="82"/>
      <c r="AJ43" s="54"/>
      <c r="AK43" s="54"/>
      <c r="AL43" s="54"/>
    </row>
    <row r="44" spans="1:38" s="1" customFormat="1" ht="15.75">
      <c r="A44" s="39" t="str">
        <f t="shared" si="9"/>
        <v/>
      </c>
      <c r="B44" s="40" t="str">
        <f t="shared" si="10"/>
        <v/>
      </c>
      <c r="C44" s="41" t="str">
        <f t="shared" si="11"/>
        <v/>
      </c>
      <c r="D44" s="39" t="str">
        <f t="shared" si="12"/>
        <v/>
      </c>
      <c r="E44" s="40" t="str">
        <f t="shared" si="13"/>
        <v/>
      </c>
      <c r="F44" s="41" t="str">
        <f t="shared" si="14"/>
        <v/>
      </c>
      <c r="G44" s="39" t="str">
        <f t="shared" si="15"/>
        <v/>
      </c>
      <c r="H44" s="40" t="str">
        <f t="shared" si="16"/>
        <v/>
      </c>
      <c r="I44" s="41" t="str">
        <f t="shared" si="17"/>
        <v/>
      </c>
      <c r="J44" s="4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1"/>
      <c r="V44" s="11"/>
      <c r="W44" s="11"/>
      <c r="AD44" s="11"/>
      <c r="AE44" s="12"/>
      <c r="AF44" s="12"/>
      <c r="AG44" s="12"/>
      <c r="AH44" s="13"/>
      <c r="AI44" s="11"/>
    </row>
    <row r="45" spans="1:38" s="1" customFormat="1" ht="15.75">
      <c r="A45" s="39" t="str">
        <f t="shared" si="9"/>
        <v/>
      </c>
      <c r="B45" s="40" t="str">
        <f t="shared" si="10"/>
        <v/>
      </c>
      <c r="C45" s="41" t="str">
        <f t="shared" si="11"/>
        <v/>
      </c>
      <c r="D45" s="39" t="str">
        <f t="shared" si="12"/>
        <v/>
      </c>
      <c r="E45" s="40" t="str">
        <f t="shared" si="13"/>
        <v/>
      </c>
      <c r="F45" s="41" t="str">
        <f t="shared" si="14"/>
        <v/>
      </c>
      <c r="G45" s="39" t="str">
        <f t="shared" si="15"/>
        <v/>
      </c>
      <c r="H45" s="40" t="str">
        <f t="shared" si="16"/>
        <v/>
      </c>
      <c r="I45" s="41" t="str">
        <f t="shared" si="17"/>
        <v/>
      </c>
      <c r="J45" s="43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11"/>
      <c r="V45" s="11"/>
      <c r="W45" s="11"/>
      <c r="AA45" s="16"/>
      <c r="AD45" s="11"/>
      <c r="AE45" s="12"/>
      <c r="AF45" s="12"/>
      <c r="AG45" s="12"/>
      <c r="AH45" s="13"/>
      <c r="AI45" s="11"/>
    </row>
    <row r="46" spans="1:38" s="1" customFormat="1" ht="15.75">
      <c r="A46" s="39" t="str">
        <f t="shared" si="9"/>
        <v/>
      </c>
      <c r="B46" s="40" t="str">
        <f t="shared" si="10"/>
        <v/>
      </c>
      <c r="C46" s="41" t="str">
        <f t="shared" si="11"/>
        <v/>
      </c>
      <c r="D46" s="39" t="str">
        <f t="shared" si="12"/>
        <v/>
      </c>
      <c r="E46" s="40" t="str">
        <f t="shared" si="13"/>
        <v/>
      </c>
      <c r="F46" s="41" t="str">
        <f t="shared" si="14"/>
        <v/>
      </c>
      <c r="G46" s="39" t="str">
        <f t="shared" si="15"/>
        <v/>
      </c>
      <c r="H46" s="40" t="str">
        <f t="shared" si="16"/>
        <v/>
      </c>
      <c r="I46" s="41" t="str">
        <f t="shared" si="17"/>
        <v/>
      </c>
      <c r="J46" s="43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1"/>
      <c r="V46" s="11"/>
      <c r="W46" s="11"/>
      <c r="AD46" s="11"/>
      <c r="AE46" s="12"/>
      <c r="AF46" s="12"/>
      <c r="AG46" s="12"/>
      <c r="AH46" s="13"/>
      <c r="AI46" s="11"/>
    </row>
    <row r="47" spans="1:38" s="1" customFormat="1" ht="15.75">
      <c r="A47" s="39" t="str">
        <f t="shared" si="9"/>
        <v/>
      </c>
      <c r="B47" s="40" t="str">
        <f t="shared" si="10"/>
        <v/>
      </c>
      <c r="C47" s="41" t="str">
        <f t="shared" si="11"/>
        <v/>
      </c>
      <c r="D47" s="39" t="str">
        <f t="shared" si="12"/>
        <v/>
      </c>
      <c r="E47" s="40" t="str">
        <f t="shared" si="13"/>
        <v/>
      </c>
      <c r="F47" s="41" t="str">
        <f t="shared" si="14"/>
        <v/>
      </c>
      <c r="G47" s="39" t="str">
        <f t="shared" si="15"/>
        <v/>
      </c>
      <c r="H47" s="40" t="str">
        <f t="shared" si="16"/>
        <v/>
      </c>
      <c r="I47" s="41" t="str">
        <f t="shared" si="17"/>
        <v/>
      </c>
      <c r="J47" s="4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11"/>
      <c r="V47" s="11"/>
      <c r="W47" s="11"/>
      <c r="AD47" s="11"/>
      <c r="AE47" s="12"/>
      <c r="AF47" s="12"/>
      <c r="AG47" s="12"/>
      <c r="AH47" s="13"/>
      <c r="AI47" s="11"/>
    </row>
    <row r="48" spans="1:38" s="1" customFormat="1" ht="15.75">
      <c r="A48" s="39" t="str">
        <f t="shared" si="9"/>
        <v/>
      </c>
      <c r="B48" s="40" t="str">
        <f t="shared" si="10"/>
        <v/>
      </c>
      <c r="C48" s="41" t="str">
        <f t="shared" si="11"/>
        <v/>
      </c>
      <c r="D48" s="39" t="str">
        <f t="shared" si="12"/>
        <v/>
      </c>
      <c r="E48" s="40" t="str">
        <f t="shared" si="13"/>
        <v/>
      </c>
      <c r="F48" s="41" t="str">
        <f t="shared" si="14"/>
        <v/>
      </c>
      <c r="G48" s="39" t="str">
        <f t="shared" si="15"/>
        <v/>
      </c>
      <c r="H48" s="40" t="str">
        <f t="shared" si="16"/>
        <v/>
      </c>
      <c r="I48" s="41" t="str">
        <f t="shared" si="17"/>
        <v/>
      </c>
      <c r="J48" s="4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1"/>
      <c r="V48" s="11"/>
      <c r="W48" s="11"/>
      <c r="AD48" s="11"/>
      <c r="AE48" s="12"/>
      <c r="AF48" s="12"/>
      <c r="AG48" s="12"/>
      <c r="AH48" s="13"/>
      <c r="AI48" s="11"/>
    </row>
    <row r="49" spans="1:35" s="1" customFormat="1" ht="15.75">
      <c r="A49" s="39" t="str">
        <f t="shared" si="9"/>
        <v/>
      </c>
      <c r="B49" s="40" t="str">
        <f t="shared" si="10"/>
        <v/>
      </c>
      <c r="C49" s="41" t="str">
        <f t="shared" si="11"/>
        <v/>
      </c>
      <c r="D49" s="39" t="str">
        <f t="shared" si="12"/>
        <v/>
      </c>
      <c r="E49" s="40" t="str">
        <f t="shared" si="13"/>
        <v/>
      </c>
      <c r="F49" s="41" t="str">
        <f t="shared" si="14"/>
        <v/>
      </c>
      <c r="G49" s="39" t="str">
        <f t="shared" si="15"/>
        <v/>
      </c>
      <c r="H49" s="40" t="str">
        <f t="shared" si="16"/>
        <v/>
      </c>
      <c r="I49" s="41" t="str">
        <f t="shared" si="17"/>
        <v/>
      </c>
      <c r="J49" s="43"/>
      <c r="K49" s="11"/>
      <c r="L49" s="11"/>
      <c r="M49" s="11"/>
      <c r="N49" s="11"/>
      <c r="O49" s="11"/>
      <c r="P49" s="11"/>
      <c r="Q49" s="11"/>
      <c r="R49" s="11"/>
      <c r="S49" s="11"/>
      <c r="T49" s="11"/>
      <c r="AD49" s="11"/>
      <c r="AE49" s="12"/>
      <c r="AF49" s="12"/>
      <c r="AG49" s="12"/>
      <c r="AH49" s="13"/>
      <c r="AI49" s="11"/>
    </row>
    <row r="50" spans="1:35" s="1" customFormat="1" ht="15.75">
      <c r="A50" s="39" t="str">
        <f t="shared" si="9"/>
        <v/>
      </c>
      <c r="B50" s="40" t="str">
        <f t="shared" si="10"/>
        <v/>
      </c>
      <c r="C50" s="41" t="str">
        <f t="shared" si="11"/>
        <v/>
      </c>
      <c r="D50" s="39" t="str">
        <f t="shared" si="12"/>
        <v/>
      </c>
      <c r="E50" s="40" t="str">
        <f t="shared" si="13"/>
        <v/>
      </c>
      <c r="F50" s="41" t="str">
        <f t="shared" si="14"/>
        <v/>
      </c>
      <c r="G50" s="39" t="str">
        <f t="shared" si="15"/>
        <v/>
      </c>
      <c r="H50" s="40" t="str">
        <f t="shared" si="16"/>
        <v/>
      </c>
      <c r="I50" s="41" t="str">
        <f t="shared" si="17"/>
        <v/>
      </c>
      <c r="J50" s="43"/>
      <c r="AD50" s="11"/>
      <c r="AE50" s="12"/>
      <c r="AF50" s="12"/>
      <c r="AG50" s="12"/>
      <c r="AH50" s="13"/>
      <c r="AI50" s="11"/>
    </row>
    <row r="51" spans="1:35" s="1" customFormat="1" ht="15.75">
      <c r="A51" s="39" t="str">
        <f t="shared" si="9"/>
        <v/>
      </c>
      <c r="B51" s="40" t="str">
        <f t="shared" si="10"/>
        <v/>
      </c>
      <c r="C51" s="41" t="str">
        <f t="shared" si="11"/>
        <v/>
      </c>
      <c r="D51" s="39" t="str">
        <f t="shared" si="12"/>
        <v/>
      </c>
      <c r="E51" s="40" t="str">
        <f t="shared" si="13"/>
        <v/>
      </c>
      <c r="F51" s="41" t="str">
        <f t="shared" si="14"/>
        <v/>
      </c>
      <c r="G51" s="39" t="str">
        <f t="shared" si="15"/>
        <v/>
      </c>
      <c r="H51" s="40" t="str">
        <f t="shared" si="16"/>
        <v/>
      </c>
      <c r="I51" s="41" t="str">
        <f t="shared" si="17"/>
        <v/>
      </c>
      <c r="J51" s="43"/>
      <c r="AD51" s="11"/>
      <c r="AE51" s="12"/>
      <c r="AF51" s="12"/>
      <c r="AG51" s="12"/>
      <c r="AH51" s="13"/>
      <c r="AI51" s="11"/>
    </row>
    <row r="52" spans="1:35" s="1" customFormat="1" ht="15.75">
      <c r="A52" s="39" t="str">
        <f t="shared" si="9"/>
        <v/>
      </c>
      <c r="B52" s="40" t="str">
        <f t="shared" si="10"/>
        <v/>
      </c>
      <c r="C52" s="41" t="str">
        <f t="shared" si="11"/>
        <v/>
      </c>
      <c r="D52" s="39" t="str">
        <f t="shared" si="12"/>
        <v/>
      </c>
      <c r="E52" s="40" t="str">
        <f t="shared" si="13"/>
        <v/>
      </c>
      <c r="F52" s="41" t="str">
        <f t="shared" si="14"/>
        <v/>
      </c>
      <c r="G52" s="39" t="str">
        <f t="shared" si="15"/>
        <v/>
      </c>
      <c r="H52" s="40" t="str">
        <f t="shared" si="16"/>
        <v/>
      </c>
      <c r="I52" s="41" t="str">
        <f t="shared" si="17"/>
        <v/>
      </c>
      <c r="J52" s="43"/>
      <c r="AD52" s="11"/>
      <c r="AE52" s="12"/>
      <c r="AF52" s="12"/>
      <c r="AG52" s="12"/>
      <c r="AH52" s="13"/>
      <c r="AI52" s="11"/>
    </row>
    <row r="53" spans="1:35" s="1" customFormat="1" ht="15.75">
      <c r="A53" s="39" t="str">
        <f t="shared" si="9"/>
        <v/>
      </c>
      <c r="B53" s="40" t="str">
        <f t="shared" si="10"/>
        <v/>
      </c>
      <c r="C53" s="41" t="str">
        <f>IF(OR($A$34="",$B53=""),"",IF($Z$14="T","",IF($AA$14="T","",IF($AB$14="T","N/A",IF($AH$14="T","",IF($AI$14="T","",IF($AJ$14="T",ROUND((((0.375-$B53)/0.375)*100),0),ROUND((((0.5-$B53)/0.5)*100),0))))))))</f>
        <v/>
      </c>
      <c r="D53" s="39" t="str">
        <f t="shared" si="12"/>
        <v/>
      </c>
      <c r="E53" s="40" t="str">
        <f t="shared" si="13"/>
        <v/>
      </c>
      <c r="F53" s="41" t="str">
        <f t="shared" si="14"/>
        <v/>
      </c>
      <c r="G53" s="39" t="str">
        <f t="shared" si="15"/>
        <v/>
      </c>
      <c r="H53" s="40" t="str">
        <f t="shared" si="16"/>
        <v/>
      </c>
      <c r="I53" s="41" t="str">
        <f>IF(OR($A$34="",$H53=""),"",IF($Z$14="T","",IF($AA$14="T","",IF($AB$14="T","N/A",IF($AH$14="T","",IF($AI$14="T","",IF($AJ$14="T",ROUND((((0.375-$H53)/0.375)*100),0),ROUND((((0.5-$H53)/0.5)*100),0))))))))</f>
        <v/>
      </c>
      <c r="J53" s="43"/>
      <c r="AD53" s="11"/>
      <c r="AE53" s="12"/>
      <c r="AF53" s="12"/>
      <c r="AG53" s="12"/>
      <c r="AH53" s="13"/>
      <c r="AI53" s="11"/>
    </row>
    <row r="54" spans="1:35" s="1" customFormat="1" ht="19.5" customHeight="1">
      <c r="A54" s="52"/>
      <c r="B54" s="52"/>
      <c r="C54" s="52"/>
      <c r="D54" s="52"/>
      <c r="E54" s="52"/>
      <c r="J54" s="43"/>
      <c r="AD54" s="11"/>
      <c r="AE54" s="12"/>
      <c r="AF54" s="12"/>
      <c r="AG54" s="12"/>
      <c r="AH54" s="13"/>
      <c r="AI54" s="11"/>
    </row>
    <row r="55" spans="1:35" s="1" customFormat="1" ht="15.75">
      <c r="A55" s="52"/>
      <c r="B55" s="52"/>
      <c r="C55" s="52"/>
      <c r="D55" s="52"/>
      <c r="E55" s="52"/>
      <c r="F55" s="52"/>
      <c r="G55" s="52"/>
      <c r="H55" s="52"/>
      <c r="I55" s="52"/>
      <c r="J55" s="4"/>
      <c r="AD55" s="11"/>
      <c r="AE55" s="12"/>
      <c r="AF55" s="12"/>
      <c r="AG55" s="12"/>
      <c r="AH55" s="13"/>
      <c r="AI55" s="11"/>
    </row>
    <row r="56" spans="1:35" s="1" customFormat="1" ht="15.75">
      <c r="A56" s="3"/>
      <c r="B56" s="3"/>
      <c r="C56" s="3"/>
      <c r="D56" s="3"/>
      <c r="E56" s="3"/>
      <c r="F56" s="3"/>
      <c r="G56" s="3"/>
      <c r="H56" s="3"/>
      <c r="I56" s="3"/>
      <c r="AD56" s="11"/>
      <c r="AE56" s="12"/>
      <c r="AF56" s="12"/>
      <c r="AG56" s="12"/>
      <c r="AH56" s="13"/>
      <c r="AI56" s="11"/>
    </row>
    <row r="57" spans="1:35" s="1" customFormat="1" ht="15.75">
      <c r="A57" s="3"/>
      <c r="B57" s="3"/>
      <c r="C57" s="3"/>
      <c r="D57" s="3"/>
      <c r="E57" s="3"/>
      <c r="F57" s="3"/>
      <c r="G57" s="3"/>
      <c r="H57" s="3"/>
      <c r="I57" s="3"/>
      <c r="AD57" s="11"/>
      <c r="AE57" s="12"/>
      <c r="AF57" s="12"/>
      <c r="AG57" s="12"/>
      <c r="AH57" s="13"/>
      <c r="AI57" s="11"/>
    </row>
    <row r="58" spans="1:35" s="1" customFormat="1" ht="15.75">
      <c r="A58" s="3"/>
      <c r="B58" s="3"/>
      <c r="C58" s="3"/>
      <c r="D58" s="3"/>
      <c r="E58" s="3"/>
      <c r="F58" s="3"/>
      <c r="G58" s="3"/>
      <c r="H58" s="3"/>
      <c r="I58" s="3"/>
      <c r="AD58" s="11"/>
      <c r="AE58" s="12"/>
      <c r="AF58" s="12"/>
      <c r="AG58" s="12"/>
      <c r="AH58" s="13"/>
      <c r="AI58" s="11"/>
    </row>
    <row r="59" spans="1:35" s="1" customFormat="1" ht="15.75" customHeight="1">
      <c r="A59" s="3"/>
      <c r="B59" s="1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D59" s="11"/>
      <c r="AE59" s="12"/>
      <c r="AF59" s="12"/>
      <c r="AG59" s="12"/>
      <c r="AH59" s="13"/>
      <c r="AI59" s="11"/>
    </row>
    <row r="60" spans="1:35" s="1" customFormat="1" ht="15.75">
      <c r="A60" s="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D60" s="11"/>
      <c r="AE60" s="12"/>
      <c r="AF60" s="12"/>
      <c r="AG60" s="12"/>
      <c r="AH60" s="13"/>
      <c r="AI60" s="11"/>
    </row>
    <row r="61" spans="1:35" s="1" customFormat="1" ht="15.75" customHeight="1">
      <c r="A61" s="3"/>
      <c r="B61" s="17"/>
      <c r="D61" s="1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D61" s="11"/>
      <c r="AE61" s="12"/>
      <c r="AF61" s="12"/>
      <c r="AG61" s="12"/>
      <c r="AH61" s="13"/>
      <c r="AI61" s="11"/>
    </row>
    <row r="62" spans="1:35" s="1" customFormat="1" ht="15.75">
      <c r="A62" s="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D62" s="11"/>
      <c r="AE62" s="12"/>
      <c r="AF62" s="12"/>
      <c r="AG62" s="12"/>
      <c r="AH62" s="13"/>
      <c r="AI62" s="11"/>
    </row>
    <row r="63" spans="1:35" s="1" customFormat="1" ht="15.75">
      <c r="A63" s="3"/>
      <c r="B63" s="17"/>
      <c r="C63" s="20"/>
      <c r="D63" s="21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D63" s="11"/>
      <c r="AE63" s="12"/>
      <c r="AF63" s="12"/>
      <c r="AG63" s="12"/>
      <c r="AH63" s="13"/>
      <c r="AI63" s="11"/>
    </row>
    <row r="64" spans="1:35" s="1" customFormat="1" ht="15.75">
      <c r="A64" s="3"/>
      <c r="B64" s="9"/>
      <c r="C64" s="18"/>
      <c r="D64" s="18"/>
      <c r="E64" s="18"/>
      <c r="F64" s="18"/>
      <c r="G64" s="18"/>
      <c r="H64" s="18"/>
      <c r="I64" s="18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D64" s="11"/>
      <c r="AE64" s="12"/>
      <c r="AF64" s="12"/>
      <c r="AG64" s="12"/>
      <c r="AH64" s="13"/>
      <c r="AI64" s="11"/>
    </row>
    <row r="65" spans="2:35" s="1" customFormat="1" ht="15.75">
      <c r="B65" s="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D65" s="11"/>
      <c r="AE65" s="12"/>
      <c r="AF65" s="12"/>
      <c r="AG65" s="12"/>
      <c r="AH65" s="13"/>
      <c r="AI65" s="11"/>
    </row>
    <row r="66" spans="2:35"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D66" s="14"/>
      <c r="AE66" s="12"/>
      <c r="AF66" s="12"/>
      <c r="AG66" s="12"/>
      <c r="AH66" s="13"/>
      <c r="AI66" s="14"/>
    </row>
    <row r="67" spans="2:35"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D67" s="14"/>
      <c r="AE67" s="12"/>
      <c r="AF67" s="12"/>
      <c r="AG67" s="12"/>
      <c r="AH67" s="13"/>
      <c r="AI67" s="14"/>
    </row>
    <row r="68" spans="2:35"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D68" s="14"/>
      <c r="AE68" s="12"/>
      <c r="AF68" s="12"/>
      <c r="AG68" s="12"/>
      <c r="AH68" s="13"/>
      <c r="AI68" s="14"/>
    </row>
    <row r="69" spans="2:35"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D69" s="14"/>
      <c r="AE69" s="12"/>
      <c r="AF69" s="12"/>
      <c r="AG69" s="12"/>
      <c r="AH69" s="13"/>
      <c r="AI69" s="14"/>
    </row>
    <row r="70" spans="2:35"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D70" s="14"/>
      <c r="AE70" s="12"/>
      <c r="AF70" s="12"/>
      <c r="AG70" s="12"/>
      <c r="AH70" s="13"/>
      <c r="AI70" s="14"/>
    </row>
    <row r="71" spans="2: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D71" s="14"/>
      <c r="AE71" s="12"/>
      <c r="AF71" s="12"/>
      <c r="AG71" s="12"/>
      <c r="AH71" s="13"/>
      <c r="AI71" s="14"/>
    </row>
    <row r="72" spans="2:35">
      <c r="AD72" s="14"/>
      <c r="AE72" s="12"/>
      <c r="AF72" s="12"/>
      <c r="AG72" s="12"/>
      <c r="AH72" s="13"/>
      <c r="AI72" s="14"/>
    </row>
    <row r="73" spans="2:35">
      <c r="AD73" s="14"/>
      <c r="AE73" s="12"/>
      <c r="AF73" s="12"/>
      <c r="AG73" s="12"/>
      <c r="AH73" s="13"/>
      <c r="AI73" s="14"/>
    </row>
    <row r="74" spans="2:35">
      <c r="AD74" s="14"/>
      <c r="AE74" s="12"/>
      <c r="AF74" s="12"/>
      <c r="AG74" s="12"/>
      <c r="AH74" s="13"/>
      <c r="AI74" s="14"/>
    </row>
    <row r="75" spans="2:35">
      <c r="AD75" s="14"/>
      <c r="AE75" s="12"/>
      <c r="AF75" s="12"/>
      <c r="AG75" s="12"/>
      <c r="AH75" s="13"/>
      <c r="AI75" s="14"/>
    </row>
    <row r="76" spans="2:35">
      <c r="AD76" s="14"/>
      <c r="AE76" s="12"/>
      <c r="AF76" s="12"/>
      <c r="AG76" s="12"/>
      <c r="AH76" s="13"/>
      <c r="AI76" s="14"/>
    </row>
    <row r="77" spans="2:35">
      <c r="AD77" s="14"/>
      <c r="AE77" s="12"/>
      <c r="AF77" s="12"/>
      <c r="AG77" s="12"/>
      <c r="AH77" s="13"/>
      <c r="AI77" s="14"/>
    </row>
    <row r="78" spans="2:35">
      <c r="AD78" s="14"/>
      <c r="AE78" s="12"/>
      <c r="AF78" s="12"/>
      <c r="AG78" s="12"/>
      <c r="AH78" s="13"/>
      <c r="AI78" s="14"/>
    </row>
    <row r="79" spans="2:35">
      <c r="AD79" s="14"/>
      <c r="AE79" s="12"/>
      <c r="AF79" s="12"/>
      <c r="AG79" s="12"/>
      <c r="AH79" s="13"/>
      <c r="AI79" s="14"/>
    </row>
    <row r="80" spans="2:35">
      <c r="AD80" s="14"/>
      <c r="AE80" s="12"/>
      <c r="AF80" s="12"/>
      <c r="AG80" s="12"/>
      <c r="AH80" s="13"/>
      <c r="AI80" s="14"/>
    </row>
    <row r="81" spans="30:35">
      <c r="AD81" s="14"/>
      <c r="AE81" s="12"/>
      <c r="AF81" s="12"/>
      <c r="AG81" s="12"/>
      <c r="AH81" s="13"/>
      <c r="AI81" s="14"/>
    </row>
    <row r="82" spans="30:35">
      <c r="AD82" s="14"/>
      <c r="AE82" s="12"/>
      <c r="AF82" s="12"/>
      <c r="AG82" s="12"/>
      <c r="AH82" s="13"/>
      <c r="AI82" s="14"/>
    </row>
    <row r="83" spans="30:35">
      <c r="AD83" s="14"/>
      <c r="AE83" s="12"/>
      <c r="AF83" s="12"/>
      <c r="AG83" s="12"/>
      <c r="AH83" s="13"/>
      <c r="AI83" s="14"/>
    </row>
    <row r="84" spans="30:35">
      <c r="AD84" s="14"/>
      <c r="AE84" s="12"/>
      <c r="AF84" s="12"/>
      <c r="AG84" s="12"/>
      <c r="AH84" s="13"/>
      <c r="AI84" s="14"/>
    </row>
    <row r="85" spans="30:35">
      <c r="AD85" s="14"/>
      <c r="AE85" s="12"/>
      <c r="AF85" s="12"/>
      <c r="AG85" s="12"/>
      <c r="AH85" s="13"/>
      <c r="AI85" s="14"/>
    </row>
    <row r="86" spans="30:35">
      <c r="AD86" s="14"/>
      <c r="AE86" s="12"/>
      <c r="AF86" s="12"/>
      <c r="AG86" s="12"/>
      <c r="AH86" s="13"/>
      <c r="AI86" s="14"/>
    </row>
    <row r="87" spans="30:35">
      <c r="AD87" s="14"/>
      <c r="AE87" s="14"/>
      <c r="AF87" s="14"/>
      <c r="AG87" s="14"/>
      <c r="AH87" s="14"/>
      <c r="AI87" s="14"/>
    </row>
    <row r="88" spans="30:35">
      <c r="AD88" s="14"/>
      <c r="AE88" s="14"/>
      <c r="AF88" s="14"/>
      <c r="AG88" s="14"/>
      <c r="AH88" s="14"/>
      <c r="AI88" s="14"/>
    </row>
    <row r="89" spans="30:35">
      <c r="AD89" s="14"/>
      <c r="AE89" s="14"/>
      <c r="AF89" s="14"/>
      <c r="AG89" s="14"/>
      <c r="AH89" s="14"/>
      <c r="AI89" s="14"/>
    </row>
    <row r="90" spans="30:35">
      <c r="AD90" s="14"/>
      <c r="AE90" s="14"/>
      <c r="AF90" s="14"/>
      <c r="AG90" s="14"/>
      <c r="AH90" s="14"/>
      <c r="AI90" s="14"/>
    </row>
    <row r="91" spans="30:35">
      <c r="AD91" s="14"/>
      <c r="AE91" s="14"/>
      <c r="AF91" s="14"/>
      <c r="AG91" s="14"/>
      <c r="AH91" s="14"/>
      <c r="AI91" s="14"/>
    </row>
    <row r="92" spans="30:35">
      <c r="AD92" s="14"/>
      <c r="AE92" s="14"/>
      <c r="AF92" s="14"/>
      <c r="AG92" s="14"/>
      <c r="AH92" s="14"/>
      <c r="AI92" s="14"/>
    </row>
    <row r="93" spans="30:35">
      <c r="AD93" s="14"/>
      <c r="AE93" s="14"/>
      <c r="AF93" s="14"/>
      <c r="AG93" s="14"/>
      <c r="AH93" s="14"/>
      <c r="AI93" s="14"/>
    </row>
    <row r="94" spans="30:35">
      <c r="AD94" s="14"/>
      <c r="AE94" s="14"/>
      <c r="AF94" s="14"/>
      <c r="AG94" s="14"/>
      <c r="AH94" s="14"/>
      <c r="AI94" s="14"/>
    </row>
    <row r="95" spans="30:35">
      <c r="AD95" s="14"/>
      <c r="AE95" s="14"/>
      <c r="AF95" s="14"/>
      <c r="AG95" s="14"/>
      <c r="AH95" s="14"/>
      <c r="AI95" s="14"/>
    </row>
    <row r="96" spans="30:35">
      <c r="AD96" s="14"/>
      <c r="AE96" s="14"/>
      <c r="AF96" s="14"/>
      <c r="AG96" s="14"/>
      <c r="AH96" s="14"/>
      <c r="AI96" s="14"/>
    </row>
    <row r="97" spans="30:35">
      <c r="AD97" s="14"/>
      <c r="AE97" s="14"/>
      <c r="AF97" s="14"/>
      <c r="AG97" s="14"/>
      <c r="AH97" s="14"/>
      <c r="AI97" s="14"/>
    </row>
    <row r="98" spans="30:35">
      <c r="AD98" s="14"/>
      <c r="AE98" s="14"/>
      <c r="AF98" s="14"/>
      <c r="AG98" s="14"/>
      <c r="AH98" s="14"/>
      <c r="AI98" s="14"/>
    </row>
  </sheetData>
  <sheetProtection sheet="1" objects="1" scenarios="1" selectLockedCells="1"/>
  <mergeCells count="48">
    <mergeCell ref="W9:W11"/>
    <mergeCell ref="B31:E31"/>
    <mergeCell ref="A1:J1"/>
    <mergeCell ref="A5:B5"/>
    <mergeCell ref="A7:B7"/>
    <mergeCell ref="F5:G5"/>
    <mergeCell ref="F7:G7"/>
    <mergeCell ref="A2:J2"/>
    <mergeCell ref="A3:J3"/>
    <mergeCell ref="H6:J6"/>
    <mergeCell ref="A6:B6"/>
    <mergeCell ref="C6:E6"/>
    <mergeCell ref="F6:G6"/>
    <mergeCell ref="H7:J7"/>
    <mergeCell ref="H4:J4"/>
    <mergeCell ref="C5:E5"/>
    <mergeCell ref="C7:E7"/>
    <mergeCell ref="H5:J5"/>
    <mergeCell ref="A32:I32"/>
    <mergeCell ref="G10:J10"/>
    <mergeCell ref="B10:E10"/>
    <mergeCell ref="F9:F11"/>
    <mergeCell ref="B30:E30"/>
    <mergeCell ref="B14:B16"/>
    <mergeCell ref="C14:C16"/>
    <mergeCell ref="B28:J28"/>
    <mergeCell ref="A29:J29"/>
    <mergeCell ref="B19:B21"/>
    <mergeCell ref="C19:C21"/>
    <mergeCell ref="B24:B26"/>
    <mergeCell ref="C24:C26"/>
    <mergeCell ref="G30:J30"/>
    <mergeCell ref="G31:J31"/>
    <mergeCell ref="AH41:AI41"/>
    <mergeCell ref="AJ41:AK41"/>
    <mergeCell ref="AJ42:AK42"/>
    <mergeCell ref="AH42:AI42"/>
    <mergeCell ref="Y10:AK11"/>
    <mergeCell ref="Z32:AK32"/>
    <mergeCell ref="AC38:AD38"/>
    <mergeCell ref="AE38:AF38"/>
    <mergeCell ref="AC37:AF37"/>
    <mergeCell ref="AC41:AF41"/>
    <mergeCell ref="Z35:Z37"/>
    <mergeCell ref="AH36:AK40"/>
    <mergeCell ref="AA35:AA37"/>
    <mergeCell ref="Z39:AA39"/>
    <mergeCell ref="AC36:AF36"/>
  </mergeCells>
  <printOptions horizontalCentered="1" verticalCentered="1"/>
  <pageMargins left="0" right="0" top="0" bottom="0" header="0.18" footer="0.16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WYDOT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harvey</dc:creator>
  <cp:lastModifiedBy>clutz</cp:lastModifiedBy>
  <cp:lastPrinted>2014-06-23T20:33:55Z</cp:lastPrinted>
  <dcterms:created xsi:type="dcterms:W3CDTF">2011-07-25T15:57:01Z</dcterms:created>
  <dcterms:modified xsi:type="dcterms:W3CDTF">2017-08-02T14:27:51Z</dcterms:modified>
</cp:coreProperties>
</file>